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2"/>
  </bookViews>
  <sheets>
    <sheet name="Форма 1 " sheetId="1" r:id="rId1"/>
    <sheet name="Форма 4 " sheetId="2" r:id="rId2"/>
    <sheet name="Форма 5" sheetId="3" r:id="rId3"/>
  </sheets>
  <definedNames>
    <definedName name="_xlnm.Print_Titles" localSheetId="0">'Форма 1 '!$9:$10</definedName>
    <definedName name="_xlnm.Print_Titles" localSheetId="2">'Форма 5'!$9:$11</definedName>
    <definedName name="_xlnm.Print_Area" localSheetId="0">'Форма 1 '!$A$1:$O$301</definedName>
    <definedName name="_xlnm.Print_Area" localSheetId="1">'Форма 4 '!$A$1:$N$43</definedName>
    <definedName name="_xlnm.Print_Area" localSheetId="2">'Форма 5'!$A$1:$J$121</definedName>
  </definedNames>
  <calcPr fullCalcOnLoad="1"/>
</workbook>
</file>

<file path=xl/sharedStrings.xml><?xml version="1.0" encoding="utf-8"?>
<sst xmlns="http://schemas.openxmlformats.org/spreadsheetml/2006/main" count="2369" uniqueCount="724">
  <si>
    <t>242, 244, 612</t>
  </si>
  <si>
    <t>882</t>
  </si>
  <si>
    <t>881</t>
  </si>
  <si>
    <t>890</t>
  </si>
  <si>
    <t>855</t>
  </si>
  <si>
    <t>04 05</t>
  </si>
  <si>
    <t>810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</si>
  <si>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</si>
  <si>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</si>
  <si>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Предоставление субсидий на приобретение средств химизации (минеральных удобрений и пестицидов)</t>
  </si>
  <si>
    <t>611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</si>
  <si>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</si>
  <si>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Поддержка начинающих фермеров</t>
  </si>
  <si>
    <t>Развитие семейных животноводческих ферм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</si>
  <si>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</si>
  <si>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05 02</t>
  </si>
  <si>
    <t>10 03</t>
  </si>
  <si>
    <t>10 01</t>
  </si>
  <si>
    <t>244, 612</t>
  </si>
  <si>
    <t>Денежная компенсация расходов по оплате жилых помещений и коммунальных услуг (отопление, освещение) работникам, государственных учреждений Удмуртской Республики проживающим и работающим в сельских населенных пунктах, рабочих поселках и поселках городского типа</t>
  </si>
  <si>
    <t>321</t>
  </si>
  <si>
    <t>05 03</t>
  </si>
  <si>
    <t>612</t>
  </si>
  <si>
    <t>09 09</t>
  </si>
  <si>
    <t>0405</t>
  </si>
  <si>
    <t>Поддержка малых форм хозяйствования</t>
  </si>
  <si>
    <t>Техническая и технологическая модернизация, инновационное развитие</t>
  </si>
  <si>
    <t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</t>
  </si>
  <si>
    <t>Ежемесячная доплата к трудовой пенсии руководителям сельскохозяйственных организаций</t>
  </si>
  <si>
    <t>Обеспечение эпизоотического, ветеринарно – санитарного благополучия</t>
  </si>
  <si>
    <t>Главное управление ветеринарии Удмуртской Республики</t>
  </si>
  <si>
    <t>Министерство здравоохранения Удмуртской Республики</t>
  </si>
  <si>
    <t>Отстрел диких плотоядных животных</t>
  </si>
  <si>
    <t>Приобретение лабораторного диагностического оборудования, автотранспорта, горюче - смазочных материалов</t>
  </si>
  <si>
    <t>Профилактическая иммунизация против бешенства специалистов, входящих в контингент повышенного риска инфицирования</t>
  </si>
  <si>
    <t>09</t>
  </si>
  <si>
    <t>Научно-исследовательские работы по заказу Министерства сельского хозяйства и продовольствия Удмуртской Республики</t>
  </si>
  <si>
    <t>Мероприятия по проведению конкурсов, смотров, семинаров и совещаний</t>
  </si>
  <si>
    <t>Укрепление материально-технической базы государственных учреждений</t>
  </si>
  <si>
    <t>ГП</t>
  </si>
  <si>
    <t>ОМ</t>
  </si>
  <si>
    <t>М</t>
  </si>
  <si>
    <t>ГРБС</t>
  </si>
  <si>
    <t>ЦС</t>
  </si>
  <si>
    <t>ВР</t>
  </si>
  <si>
    <t>Код бюджетной классификации</t>
  </si>
  <si>
    <t>530</t>
  </si>
  <si>
    <t>02</t>
  </si>
  <si>
    <t>01</t>
  </si>
  <si>
    <t>03</t>
  </si>
  <si>
    <t>04</t>
  </si>
  <si>
    <t>Создание условий для реализации государственной программы</t>
  </si>
  <si>
    <t>Пп</t>
  </si>
  <si>
    <t>РЗ, Пр</t>
  </si>
  <si>
    <t>Всего</t>
  </si>
  <si>
    <t xml:space="preserve">Всего </t>
  </si>
  <si>
    <t>Министерство строительства, архитектуры и жилищной политики Удмуртской Республики</t>
  </si>
  <si>
    <t>833</t>
  </si>
  <si>
    <t>Наименование государственной программы</t>
  </si>
  <si>
    <t>Ответственный исполнитель государственной программы</t>
  </si>
  <si>
    <t>тыс. руб.</t>
  </si>
  <si>
    <t>04 12</t>
  </si>
  <si>
    <t>244</t>
  </si>
  <si>
    <t>Наименование государственной программы, подпрограммы, основного мероприятия, мероприятия</t>
  </si>
  <si>
    <t>Ответственный исполнитель, соисполнитель</t>
  </si>
  <si>
    <t>Код аналитической программной классификации</t>
  </si>
  <si>
    <t>Показатель применения меры</t>
  </si>
  <si>
    <t>05</t>
  </si>
  <si>
    <t>06</t>
  </si>
  <si>
    <t>07</t>
  </si>
  <si>
    <t>08</t>
  </si>
  <si>
    <t>2016 год</t>
  </si>
  <si>
    <t>Министерство сельского хозяйства и продовольствия Удмуртской Республики</t>
  </si>
  <si>
    <t>Улучшение жилищных условий сельского населения и обеспечение жильем молодых семей, молодых специалистов</t>
  </si>
  <si>
    <t>Уплата налога на имущество организаций Государственной инспекцией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</t>
  </si>
  <si>
    <t>Уплата налога на имущество организаций Министерством сельского хозяйства и продовольствия Удмуртской Республики и подведомственными государственными учреждениями</t>
  </si>
  <si>
    <t>Уплата земельного налога Министерством сельского хозяйства и продовольствия Удмуртской Республики и подведомственными государственными учреждениями</t>
  </si>
  <si>
    <t>Государственная поддержка направленная на сохранение плодородия почв Удмуртской Республики</t>
  </si>
  <si>
    <t>Государственная поддержка развития отрасли овцеводства в Удмуртской Республике</t>
  </si>
  <si>
    <t xml:space="preserve">Государственная поддержка, направленная на предотвращение заноса и распостранения вируса африканской чумы свиней на территории Удмуртской Республики </t>
  </si>
  <si>
    <t>Государственная поддержка, направленная на профилактику и ликвидацию заболеваний бешенством в Удмуртской Республике</t>
  </si>
  <si>
    <t>Государственная поддержка обеспечения безопасности сибиреязвенных скотомогильников и бесхозяйных захоронений павших животных на территории Удмуртской Республики</t>
  </si>
  <si>
    <t>Единовременные выплаты работникам агропромышленного комплекса в части оплаты санаторно-курортного лечения</t>
  </si>
  <si>
    <t>Устойчивое развитие сельских территорий</t>
  </si>
  <si>
    <t>1710460</t>
  </si>
  <si>
    <t>1720099</t>
  </si>
  <si>
    <t>1720470</t>
  </si>
  <si>
    <t>1720519</t>
  </si>
  <si>
    <t>1720515</t>
  </si>
  <si>
    <t>1720520</t>
  </si>
  <si>
    <t>1730513</t>
  </si>
  <si>
    <t>07 02</t>
  </si>
  <si>
    <t>1760120</t>
  </si>
  <si>
    <t>1760121</t>
  </si>
  <si>
    <t>1760122</t>
  </si>
  <si>
    <t>1760123</t>
  </si>
  <si>
    <t>1760507</t>
  </si>
  <si>
    <t>1760537</t>
  </si>
  <si>
    <t>1760535</t>
  </si>
  <si>
    <t>1760502</t>
  </si>
  <si>
    <t>Развитие газификации в сельской местности</t>
  </si>
  <si>
    <t>Развитие водоснабжения в сельской местности</t>
  </si>
  <si>
    <t>Реализация проектов комплексного обустройства площадок под компактную жилищную затройку в сельской местности</t>
  </si>
  <si>
    <t>Развитие сети плоскостных спортивных сооружений в сельской местности</t>
  </si>
  <si>
    <t>11 01</t>
  </si>
  <si>
    <t>17</t>
  </si>
  <si>
    <t>Развитие подотрасли растениеводства, переработки и реализации продукции растениеводства</t>
  </si>
  <si>
    <t>Развитие элитного семеноводства</t>
  </si>
  <si>
    <t>Развитие подотрасли животноводства, переработки и реализации продукции животноводства</t>
  </si>
  <si>
    <t>Поддержка животноводства</t>
  </si>
  <si>
    <t>Поддержка племенного животноводства</t>
  </si>
  <si>
    <t>1770068</t>
  </si>
  <si>
    <t>1710469</t>
  </si>
  <si>
    <t>Главное управление ветеринарии Удмуртской Республики, Министерство имущественных отношений Удмуртской Республики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</si>
  <si>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</si>
  <si>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</si>
  <si>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Обеспечение проведения противоэпизоотических мероприятий</t>
  </si>
  <si>
    <t>Развитие мелиорации земель сельскохозяйственного назначения</t>
  </si>
  <si>
    <t xml:space="preserve">Возмещение части затрат на сельскохозяйственное водоснабжение, ремонт мелиоративных систем и  гидротехнических сооружений </t>
  </si>
  <si>
    <t xml:space="preserve">Возмещение части затрат на выполнение  проектно - изыскательских работ, включая экспертизу проектов </t>
  </si>
  <si>
    <t>Ответственный исполнитель</t>
  </si>
  <si>
    <t>№ п/п</t>
  </si>
  <si>
    <t>Наименование целевого показателя (индикатора)</t>
  </si>
  <si>
    <t>Единица измерения</t>
  </si>
  <si>
    <t>%</t>
  </si>
  <si>
    <t>Индекс производства продукции растениеводства в хозяйствах всех категорий (в сопоставимых ценах)</t>
  </si>
  <si>
    <t>Индекс производства продукции животноводства в хозяйствах всех категорий (в сопоставимых ценах)</t>
  </si>
  <si>
    <t>Индекс производства пищевых продуктов, включая напитки (в сопоставимых ценах)</t>
  </si>
  <si>
    <t>Индекс физического объема инвестиций в основной капитал сельского хозяйства</t>
  </si>
  <si>
    <t>руб.</t>
  </si>
  <si>
    <t>1а</t>
  </si>
  <si>
    <t>тыс. тонн</t>
  </si>
  <si>
    <t>тыс.тонн</t>
  </si>
  <si>
    <t>тыс. га</t>
  </si>
  <si>
    <t>Производство муки из зерновых культур, овощных и других растительных культур</t>
  </si>
  <si>
    <t>Производство крупы</t>
  </si>
  <si>
    <t>Производство скота и птицы на убой в хозяйствах всех категорий (в живом весе)</t>
  </si>
  <si>
    <t>Производство молока в хозяйствах всех категорий</t>
  </si>
  <si>
    <t>Производство сыров и сырных продуктов</t>
  </si>
  <si>
    <t>Производство масла сливочного</t>
  </si>
  <si>
    <t>-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</si>
  <si>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</si>
  <si>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единиц</t>
  </si>
  <si>
    <t>Площадь земельных участков, оформленных в собственность крестьянскими (фермерскими) хозяйствами</t>
  </si>
  <si>
    <t>тыс. гектаров</t>
  </si>
  <si>
    <t>млн. руб.</t>
  </si>
  <si>
    <t>Рост применения биологических средств защиты растений и микробиологических удобрений в растениеводстве</t>
  </si>
  <si>
    <t>% к 2010 году</t>
  </si>
  <si>
    <t>Удельный вес отходов сельскохозяйственного производства, переработанных методами биотехнологии</t>
  </si>
  <si>
    <t>Энергообеспеченность сельскохозяйственных организаций на 100 га посевной площади</t>
  </si>
  <si>
    <t>л.с.</t>
  </si>
  <si>
    <t xml:space="preserve"> %</t>
  </si>
  <si>
    <t>Ввод (приобретение) жилья для граждан, проживающих в сельской местности, всего</t>
  </si>
  <si>
    <t>тыс.кв. метров</t>
  </si>
  <si>
    <t>в том числе для молодых семей и молодых специалистов</t>
  </si>
  <si>
    <t>Ввод в действие фельдшерско-акушерских пунктов и/или офисов врачей общей практики</t>
  </si>
  <si>
    <t>Ввод  в действие плоскостных спортивных сооружений</t>
  </si>
  <si>
    <t>Ввод в действие распределительных газовых сетей</t>
  </si>
  <si>
    <t>км</t>
  </si>
  <si>
    <t>Ввод в действие локальных водопроводов</t>
  </si>
  <si>
    <t>Количество населенных пунктов, расположенных в сельской местности, в которых реализованы проекты комплексного обустройства площадок под компактную жилищную застройку</t>
  </si>
  <si>
    <t>Количество  реализованных проектов местных  инициатив граждан, проживающих  в сельской местности,  получивших  грантовую поддержку</t>
  </si>
  <si>
    <t>процентов</t>
  </si>
  <si>
    <t>человек</t>
  </si>
  <si>
    <t>Степень безопасного в ветеринарно-санитарном отношении сырья животного и растительного происхождения, выпущенного в реализацию без ограничений</t>
  </si>
  <si>
    <t>Уровень выполнения значений целевых показателей (индикаторов) государственной программы</t>
  </si>
  <si>
    <t>Доля руководителей государственных учреждений, подведомственных Министерству сельского хозяйства и продовольствия Удмуртской Республики, Главному управлению ветеринарии Удмуртской Республики, с которыми заключены эффективные контракты</t>
  </si>
  <si>
    <t>Значения целевых показателей (индикаторов)</t>
  </si>
  <si>
    <t>Реализация перспективных инновационных проектов в агропромышленном комплексе</t>
  </si>
  <si>
    <t>Проведение комплексного мониторинга состояния объектов утилизации биологических отходов и мест захоронения животных, павших от сибирской язвы. Подготовка проектно-сметной документации и приведение объектов утилизации биологических отходов и мест захоронения животных, павших от сибирской язвы в соответствие действующим ВСП (ремонт, реконструкция, консервация)</t>
  </si>
  <si>
    <t>Проведение кадастровых работ по формированию земельных участков, оформление технических паспортов, занятых объектами утилизации биологических отходов и захоронениями животных павших от сибирской язвы, государственная регистрация прав собственности</t>
  </si>
  <si>
    <t>Министерство имущественных отношений Удмуртской Республики</t>
  </si>
  <si>
    <t>Наименование меры                                        государственного регулирования</t>
  </si>
  <si>
    <t>1</t>
  </si>
  <si>
    <t>2</t>
  </si>
  <si>
    <t>Наименование государственной услуги (работы)</t>
  </si>
  <si>
    <t>Наименование показателя</t>
  </si>
  <si>
    <t xml:space="preserve">Единица измерения 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</si>
  <si>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</si>
  <si>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Количество построенных или реконструированных  семейных животноводческих ферм</t>
  </si>
  <si>
    <t>Развитие молочного скотоводства в Удмуртской Республике</t>
  </si>
  <si>
    <t>Субсидии на 1 килограмм реализованного и (или) отгруженного на собственную переработку молока</t>
  </si>
  <si>
    <t>Развитие потребительской кооперации в Удмуртской Республике</t>
  </si>
  <si>
    <t>Развитие сети фельдшерско-акушерских пунктов и (или) офисов врача общей практики сельской местности</t>
  </si>
  <si>
    <t>Информационное и статистическое обеспечение в сфере сельского хозяйства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</si>
  <si>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</si>
  <si>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</si>
  <si>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Министерство транспорта и дорожного хозяйства Удмуртской Республики</t>
  </si>
  <si>
    <t>807</t>
  </si>
  <si>
    <t>04 09</t>
  </si>
  <si>
    <t>Доля заявителей, удовлетворенных качеством предоставления государственных услуг исполнительным органом государственной власти Удмуртской Республики, от общего числа заявителей, обратившихся за получением государственных услуг</t>
  </si>
  <si>
    <t>не более 2</t>
  </si>
  <si>
    <t>Время ожидания в очереди при обращении заявителя в исполнительный орган государственной власти Удмуртской Республики для получения государственных услуг</t>
  </si>
  <si>
    <t>минута</t>
  </si>
  <si>
    <t>не более 15</t>
  </si>
  <si>
    <t>кг у.т./ тыс. рублей</t>
  </si>
  <si>
    <t>Энергосбережение и повышение энергетической эффективности в сельском хозяйстве</t>
  </si>
  <si>
    <t xml:space="preserve">Министерство сельского хозяйства и продовольствия Удмуртской Республики;
Министерство энергетики, жилищно-коммунального хозяйства и государственного регулирования тарифов Удмуртской Республики;
Министерство экономики Удмуртской Республики
</t>
  </si>
  <si>
    <t>Реализация технических мероприятий, направленных на повышение энергетической эффективности производства</t>
  </si>
  <si>
    <t>Приведение бесхозяйных объектов утилизации биологических отходов и захоронений животных, павших от сибирской язвы, в соответствии с ветеринарно-санитарным  правилами</t>
  </si>
  <si>
    <t>866</t>
  </si>
  <si>
    <t xml:space="preserve">Развитие рыбохозяйственного комплекса в Удмуртской Республике </t>
  </si>
  <si>
    <t>320</t>
  </si>
  <si>
    <t>410</t>
  </si>
  <si>
    <t>0502</t>
  </si>
  <si>
    <t>520</t>
  </si>
  <si>
    <t>1750638</t>
  </si>
  <si>
    <t>1750639</t>
  </si>
  <si>
    <t>0702</t>
  </si>
  <si>
    <t>1101</t>
  </si>
  <si>
    <t>На приобретение спецпродукции</t>
  </si>
  <si>
    <t>Обновление парка сельскохозяйственной техники</t>
  </si>
  <si>
    <t>Выручка организаций потребительской кооперации, полученная за счет всех видов деятельности</t>
  </si>
  <si>
    <t>Государственная поддержка, направленная на развитие и укрепление материально-технической  базы государственной ветеринарной службы Удмуртской Республики</t>
  </si>
  <si>
    <t>Среднее число обращений представителей бизнес-сообщества в исполнительный орган государственной власти Удмуртской Республики для получения одной государственной услуги, связанной со сферой предпринимательской деятельности</t>
  </si>
  <si>
    <t>Развитие сети общеобразовательных организаций в сельской местности</t>
  </si>
  <si>
    <t>Министерство природных ресурсов и охраны окружающей среды Удмуртской Республики</t>
  </si>
  <si>
    <t xml:space="preserve">Доля площади, засеваемой элитными семенами в общей площади посевов </t>
  </si>
  <si>
    <t>Развитие личных подсобных хозяйств Удмуртской Республики</t>
  </si>
  <si>
    <t>Министерство строительства, архитектуры и жилищной политики Удмуртской Республики, Министерство энергетики, жилищно-коммунального хозяйства и государственного регулирования тарифов Удмуртской Республики</t>
  </si>
  <si>
    <t>Вакцинация домашних и сельскохозяйственных животных против бешенства</t>
  </si>
  <si>
    <t>Мониторинг проб продукции животного происхождения, биоматериала от свиней и диких кабанов на наличие вируса африканской чумы свиней</t>
  </si>
  <si>
    <t>Прирост инвестиций в основной капитал  сельского хозяйства без учета бюджетных средств, в процентах к предыдущему году</t>
  </si>
  <si>
    <t>% к предыдущему году</t>
  </si>
  <si>
    <t>410, 520</t>
  </si>
  <si>
    <t>Государственная поддержка развития мясного скотоводства в Удмуртской Республике</t>
  </si>
  <si>
    <t>Развитие мелиорации земель сельскохозяйственного назначения Удмуртской Республики</t>
  </si>
  <si>
    <t>Возмещение части прямых понесенных затрат на создание и модернизацию объектов картофелехранилищ и овощехранилищ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</si>
  <si>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</t>
  </si>
  <si>
    <t>гектаров</t>
  </si>
  <si>
    <t>Республиканская целевая программа «Развитие льняного комплекса Удмуртской Республики на 2010-2014 годы»</t>
  </si>
  <si>
    <t>Республиканская целевая программа «Сохранение плодородия почв Удмуртской Республики на 2011 - 2015 годы»</t>
  </si>
  <si>
    <t>Республиканская целевая программа «Развитие молочного скотоводства и увеличение производства молока в Удмуртской Республике на 2013-2015 годы»</t>
  </si>
  <si>
    <t>Республиканская целевая программа «Развитие рыбохозяйственного комплекса в Удмуртской Республике на 2011 - 2014 годы»</t>
  </si>
  <si>
    <t>Ведомственная целевая программа «Развитие овцеводства в Удмуртской Республике на 2011 - 2013 годы»</t>
  </si>
  <si>
    <t>Ведомственная целевая программа «Развитие потребительской кооперации Удмуртской Республики на 2013 - 2015 годы»</t>
  </si>
  <si>
    <t>Республиканская целевая программа «Устойчивое развитие сельских территорий Удмуртской Республики на 2014 - 2020 годы»</t>
  </si>
  <si>
    <t xml:space="preserve">Развитие сельского хозяйства и регулирования рынков сельскохозяйственной продукции, сырья и продовольствия </t>
  </si>
  <si>
    <t xml:space="preserve">Государственная программа «Развитие сельского хозяйства и регулирования рынков сельскохозяйственной продукции, сырья и продовольствия» </t>
  </si>
  <si>
    <t>Выполнение диагностических исследований, ветеринарно-профилактических и противоэпизоотических мероприятий на территории Удмуртской Республики</t>
  </si>
  <si>
    <t>Осуществление регионального государственного ветеринарного надзора</t>
  </si>
  <si>
    <t>Доля муниципальных образований, осуществляющих управление в агропромышленном комплексе Удмуртской Республики, использующих государственные информационные ресурсы в сферах обеспечения продовольственной безопасности и управления агропромышленным комплексом Удмуртской Республики</t>
  </si>
  <si>
    <t>Возмещение части процентной ставки по краткосрочным кредитам (займам) на развитие молочного скотоводства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</si>
  <si>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</si>
  <si>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Возмещение части процентной ставки по краткосрочным кредитам (займам) на переработку продукции растениеводстваи и животноводства</t>
  </si>
  <si>
    <t>Подпрограмма «Развитие подотрасли растениеводства, переработки и реализации продукции растениеводства»</t>
  </si>
  <si>
    <t>Подпрограмма «Развитие подотрасли животноводства, переработки и реализации продукции животноводства»</t>
  </si>
  <si>
    <t>Подпрограмма «Поддержка малых форм хозяйствования»</t>
  </si>
  <si>
    <t>Подпрограмма «Техническая и технологическая модернизация, инновационное развитие»</t>
  </si>
  <si>
    <t>Подпрограмма «Устойчивое развитие сельских  территорий»</t>
  </si>
  <si>
    <t>Подпрограмма «Обеспечение эпизоотического, ветеринарно – санитарного благополучия»</t>
  </si>
  <si>
    <t>Подпрограмма «Развитие мелиорации земель сельскохозяйственного назначения»</t>
  </si>
  <si>
    <t>Подпрограмма «Энергосбережение и повышение энергетической эффективности в сельском хозяйстве»</t>
  </si>
  <si>
    <t>Подпрограмма «Создание условий для реализации государственной программы»</t>
  </si>
  <si>
    <t>Доля государственных  услуг,  указанных в части 3 статьи 1 Федерального законаот 27 июля 2010г. № 210-ФЗ «Об организации предоставления государственных и муниципальных услуг», предоставленных на основании заявлений и документов, поданных в электронной форме через федеральную государственную информационную систему «Единый портал государственных и муниципальных услуг (функций)» и (или) государственную информационную систему Удмуртской Республики  «Портал государственных и муниципальных услуг (функций)», от общего количества предоставленных услуг</t>
  </si>
  <si>
    <t xml:space="preserve"> мест</t>
  </si>
  <si>
    <t>%  к плану</t>
  </si>
  <si>
    <t>% к плану</t>
  </si>
  <si>
    <t>Производство хлебобулочных изделий, диетических и обогащенных микронутриентами</t>
  </si>
  <si>
    <t>844</t>
  </si>
  <si>
    <t xml:space="preserve"> скотомест</t>
  </si>
  <si>
    <t>Количество редких и исчезающих видов растений, выращиваемых в питомнике</t>
  </si>
  <si>
    <t>Поголовье племенных лошадей</t>
  </si>
  <si>
    <t>Количество проведенных консультаций</t>
  </si>
  <si>
    <t>штук</t>
  </si>
  <si>
    <t>Подпрограмма «Развитие молочного скотоводства»</t>
  </si>
  <si>
    <t>Подпрограмма «Поддержка племенного дела, селекции и семеноводства»</t>
  </si>
  <si>
    <t>Подпрограмма «Развитие оптово-распределительных центров и инфраструктуры социального питания»</t>
  </si>
  <si>
    <t>Количество скотомест на строящихся и (или) модернизируемых и введенных в эксплуатацию животноводческих комплексах молочного направления (молочных фермах)</t>
  </si>
  <si>
    <t>Государственная поддержка кредитования отрасли растениеводства</t>
  </si>
  <si>
    <t>Управление рисками в подотраслях растениеводства</t>
  </si>
  <si>
    <t>Несвязанная поддержка сельскохозяйственным товаропроизводителям в области растениеводства</t>
  </si>
  <si>
    <t xml:space="preserve">Оказание государственных услуг и выполнение работ в области растениеводства </t>
  </si>
  <si>
    <t>Развитие льноводства</t>
  </si>
  <si>
    <t>Реализация мероприятий по сохранению плодородия почв</t>
  </si>
  <si>
    <t>Управление землями сельскохозяйственного назначения</t>
  </si>
  <si>
    <t>Субсидии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</si>
  <si>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</si>
  <si>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Развитие садоводства</t>
  </si>
  <si>
    <t>Развитие производства семенного картофеля и овощей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</si>
  <si>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</si>
  <si>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Возмещение части прямых понесенных затрат на создание и модернизацию объектов тепличных комплексов</t>
  </si>
  <si>
    <t xml:space="preserve">Развитие молочного скотоводства  </t>
  </si>
  <si>
    <t>Поддержка племенного дела, селекции и семеноводства</t>
  </si>
  <si>
    <t>Развитие оптово-распределительных центров и инфраструктуры системы социального питания</t>
  </si>
  <si>
    <t>А</t>
  </si>
  <si>
    <t>Б</t>
  </si>
  <si>
    <t>В</t>
  </si>
  <si>
    <t>Возмещение части затрат на выполнение работ по известкованию и фосфоритованию почв</t>
  </si>
  <si>
    <t>Возмещение части затрат на выполнение  работ по агрохимическому обследованию почв земель сельскохозяйственного назначения</t>
  </si>
  <si>
    <t>Государственная поддержка кредитования отрасли животноводства</t>
  </si>
  <si>
    <t>Оказание государственных услуг и выполнение работ в области животноводства</t>
  </si>
  <si>
    <t>Управление рисками в подотраслях животноводства</t>
  </si>
  <si>
    <t>Государственная поддержка кредитования малых форм хозяйствования</t>
  </si>
  <si>
    <t>Поддержка крестьянских (фермерских) хозяйств</t>
  </si>
  <si>
    <t>Развитие семейных животноводческих ферм на базе крестьянских (фермерских) хозяйств</t>
  </si>
  <si>
    <t>Оформление земельных участков в собственность крестьянскими (фермерскими) хозяйствами</t>
  </si>
  <si>
    <t>Оказание консультационных услуг в области сельского хозяйства</t>
  </si>
  <si>
    <t>Поддержка кадрового обеспечения агропромышленного комплекса</t>
  </si>
  <si>
    <t xml:space="preserve">Кадровое обеспечение сельскохозяйственного производства Удмуртской Республики </t>
  </si>
  <si>
    <t>Оказание государственной поддержки в области мелиорации земель сельскохозяйственного назначения</t>
  </si>
  <si>
    <t>Поддержка производства молока</t>
  </si>
  <si>
    <t>Государственная поддержка кредитования подотрасли молочного скотоводства</t>
  </si>
  <si>
    <t>Создание и модернизация объектов животноводческих комплексов молочного направления</t>
  </si>
  <si>
    <t>Реализация мероприятий по достижению производства одного миллиона тонн молока</t>
  </si>
  <si>
    <t>Развитие племенной базы молочного скотоводства</t>
  </si>
  <si>
    <t>Возмещение части затрат на приобретение племенного молодняка крупного рогатого скота молочного направления</t>
  </si>
  <si>
    <t>Поддержка личных подсобных хозяйств</t>
  </si>
  <si>
    <t>Возмещение части затрат на приобретение элитных семян</t>
  </si>
  <si>
    <t>Развитие племенного животноводства</t>
  </si>
  <si>
    <t>Возмещение части прямых понесенных затрат на создание и модернизацию объектов селекционно-генетических центров в животноводстве и селекционно-семеноводческих центров в растениеводстве</t>
  </si>
  <si>
    <t>Государственная поддержка строительства объектов оптово-распределительных центров, производства и товаропроводящей инфраструктуры системы социального питания</t>
  </si>
  <si>
    <t>Возмещение части прямых понесенных затрат на создание оптово-распределительных центров</t>
  </si>
  <si>
    <t>Государственная поддержка кредитования развития оптово-распределительных центров, производства и товаропроводящей инфраструктуры системы социального питания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</si>
  <si>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</si>
  <si>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Уплата налогов</t>
  </si>
  <si>
    <t>Поддержка информационной деятельности и научного потенциала в области сельского хозяйства</t>
  </si>
  <si>
    <t>Оказание несвязанной поддержки сельскохозяйственным товаропроизводителям в области развития</t>
  </si>
  <si>
    <t>Оказание государственными учреждениями государственных услуг, выполнение работ, финансовое обеспечение деятельности государтсвенных учреждений</t>
  </si>
  <si>
    <t>Возмещение части затрат на закладку и уход за многолетними плодовыми и ягодными насаждениями</t>
  </si>
  <si>
    <t>Поддержка потребительской кооперации в Удмуртской Республике</t>
  </si>
  <si>
    <t>Возмещение части затрат на приобретение и модернизацию техники, оборудования предприятиям и организациям агропромышленного комплекса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</si>
  <si>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</si>
  <si>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</si>
  <si>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закупки товаров, работ и услуг для государтсвенных (муниципальных) нужд</t>
  </si>
  <si>
    <t>Возмещение части затрат на приобретение энергоресурсосберегающей техники, оборудования</t>
  </si>
  <si>
    <t>Уплата налога на имущество организаций Главным управлением ветеринарии Удмуртской Республики и подведомственными государственными учреждениями Удмуртской Республики</t>
  </si>
  <si>
    <t>Уплата земельного налога государственными учреждениями Удмуртской Республики, подведомственными Главному управлению ветеринарии Удмуртской Республики</t>
  </si>
  <si>
    <t xml:space="preserve">Обеспечению эпизоотического и ветеринарно-санитарного благополучия, проведение  лабораторных исследований по заразным болезням животных, птиц, рыб, пчел       </t>
  </si>
  <si>
    <t>Профилактика и ликвидация заболеваний бешенством в Удмуртской Республике</t>
  </si>
  <si>
    <t>Предотвращение заноса и распространения вируса африканской чумы свиней на территории Удмуртской Республики</t>
  </si>
  <si>
    <t>Оказание государственными учреждениями, подведомственными Главному управлению ветеринарии Удмуртской Республики государственных услуг, выполнение работ, финансовое обеспечение деятельности государственных учреждений, подведомственными Главному управлению ветеринарии Удмуртской Республики</t>
  </si>
  <si>
    <t>Денежные компенсационные выплаты работникам государственных учреждений, подведомственных Главному управлению ветеринарии Удмуртской Республики</t>
  </si>
  <si>
    <t>Развитие и укрепление материально-технической  базы государственной ветеринарной службы Удмуртской Республики</t>
  </si>
  <si>
    <t>Обеспечение безопасности скотомогильников (биотермических ям) и мест захоронений животных, павших от сибирской язвы</t>
  </si>
  <si>
    <t>1710100000</t>
  </si>
  <si>
    <t>1710250400</t>
  </si>
  <si>
    <t>17102R0400</t>
  </si>
  <si>
    <t>1710406770</t>
  </si>
  <si>
    <t>Развитие льняного комплекса Удмуртской Республики (ведомственная целевая программа «Развитие льняного комплекса Удмуртской Республики на 2015-2017 годы»</t>
  </si>
  <si>
    <t>1710600000</t>
  </si>
  <si>
    <t>1710604660, 1710466</t>
  </si>
  <si>
    <t>1710604670, 1710467</t>
  </si>
  <si>
    <t xml:space="preserve">1710706610, 1710661 </t>
  </si>
  <si>
    <t>1710850340</t>
  </si>
  <si>
    <t>1710900000</t>
  </si>
  <si>
    <t>17109R4390</t>
  </si>
  <si>
    <t>17109R4410</t>
  </si>
  <si>
    <t>1770100000, 1710468</t>
  </si>
  <si>
    <t>1720100000</t>
  </si>
  <si>
    <t>883</t>
  </si>
  <si>
    <t>1720206770</t>
  </si>
  <si>
    <t>1720350490</t>
  </si>
  <si>
    <t>17203R0490</t>
  </si>
  <si>
    <t>17301R0550, 1730112</t>
  </si>
  <si>
    <t>17302R0530, 1730461</t>
  </si>
  <si>
    <t>17303R0540, 1730462</t>
  </si>
  <si>
    <t>1730505130</t>
  </si>
  <si>
    <t>0 405</t>
  </si>
  <si>
    <t>1740101140, 1740114</t>
  </si>
  <si>
    <t>1740206770, 1740118</t>
  </si>
  <si>
    <t>1750100000, 1750457</t>
  </si>
  <si>
    <t>1750103440, 1750344</t>
  </si>
  <si>
    <t>1750103750, 1750375</t>
  </si>
  <si>
    <t>1750104570, 1750457</t>
  </si>
  <si>
    <t>17502R0182, 1750636</t>
  </si>
  <si>
    <t>17502R0183, 1750637</t>
  </si>
  <si>
    <t>17502R0186, 1750640</t>
  </si>
  <si>
    <t>17502R0187, 1750641</t>
  </si>
  <si>
    <t>891</t>
  </si>
  <si>
    <t>1760100000, 1760000</t>
  </si>
  <si>
    <t>1760200000</t>
  </si>
  <si>
    <t>1760200620, 1760102</t>
  </si>
  <si>
    <t>1760200640, 1760064</t>
  </si>
  <si>
    <t>1760300000</t>
  </si>
  <si>
    <t>1760301020, 1760102</t>
  </si>
  <si>
    <t>1760305070</t>
  </si>
  <si>
    <t>1760305350</t>
  </si>
  <si>
    <t>1760306770</t>
  </si>
  <si>
    <t>1760400000</t>
  </si>
  <si>
    <t>1760500000</t>
  </si>
  <si>
    <t>1760605370</t>
  </si>
  <si>
    <t>1770106630, 1780663</t>
  </si>
  <si>
    <t>1770106640, 1780664</t>
  </si>
  <si>
    <t>1780107320</t>
  </si>
  <si>
    <t>1790200000</t>
  </si>
  <si>
    <t>1790300000</t>
  </si>
  <si>
    <t>1790307600</t>
  </si>
  <si>
    <t>1790400000</t>
  </si>
  <si>
    <t>1790407340</t>
  </si>
  <si>
    <t>Поддержка племенного крупного рогатого скота молочного направления</t>
  </si>
  <si>
    <t>17904R4460</t>
  </si>
  <si>
    <t>1790506750, 1720675</t>
  </si>
  <si>
    <t>Возмещение части затрат на разработку проектно-сметной документации на строительство животноводческих комплексов молочного направления (молочных ферм)</t>
  </si>
  <si>
    <t>Государственная поддержка направленная на улучшение кормовой базы</t>
  </si>
  <si>
    <t>Возмещение части затрат на на приобретение комбикормов</t>
  </si>
  <si>
    <t>Возмещение части затрат на приобретение семян кормовых культур</t>
  </si>
  <si>
    <t>Возмещение части затрат на приобретение плющилок зерна, смесителей кормов, экструдеров</t>
  </si>
  <si>
    <t>17А0150310</t>
  </si>
  <si>
    <t>17А01R0310</t>
  </si>
  <si>
    <t>17А0250420</t>
  </si>
  <si>
    <t>17А02R0420</t>
  </si>
  <si>
    <t>17А03R4470</t>
  </si>
  <si>
    <t>17Б01R4520</t>
  </si>
  <si>
    <t>17Б02R4500</t>
  </si>
  <si>
    <t>17В0100000, 1770003    1770004</t>
  </si>
  <si>
    <t>17В0100850, 1770085</t>
  </si>
  <si>
    <t>17В0200620, 1770062</t>
  </si>
  <si>
    <t>17В0200640, 1770064</t>
  </si>
  <si>
    <t>17В040100</t>
  </si>
  <si>
    <t>17В0401000, 1770100</t>
  </si>
  <si>
    <t>17В0401010, 1770101</t>
  </si>
  <si>
    <t>17В0401040, 1770104</t>
  </si>
  <si>
    <t>Возмещение части процентной ставки по инвестиционным кредитам (займам) на развитие животноводства, переработки и развитие  инфраструктуры и логистического обеспечения рынков продукции животноводства</t>
  </si>
  <si>
    <t>312</t>
  </si>
  <si>
    <t xml:space="preserve">Площадь земельных участков из состава земель сельскохозяйственного назначения, поставленных на кадастровый учет </t>
  </si>
  <si>
    <t>1790454460, 17904R4460</t>
  </si>
  <si>
    <t>3</t>
  </si>
  <si>
    <t>4</t>
  </si>
  <si>
    <t>5</t>
  </si>
  <si>
    <t>6</t>
  </si>
  <si>
    <t>7</t>
  </si>
  <si>
    <t>8</t>
  </si>
  <si>
    <t>9</t>
  </si>
  <si>
    <t>1710400000, 1710117</t>
  </si>
  <si>
    <t>1710700000</t>
  </si>
  <si>
    <t>1710800000, 1715034</t>
  </si>
  <si>
    <t>1710954390</t>
  </si>
  <si>
    <t xml:space="preserve"> 1710098</t>
  </si>
  <si>
    <t xml:space="preserve"> 1710468</t>
  </si>
  <si>
    <t>1720200000, 1720119</t>
  </si>
  <si>
    <t>1730400000, 1730463</t>
  </si>
  <si>
    <t>1730500000, 1730513</t>
  </si>
  <si>
    <t>1740100000, 1740114</t>
  </si>
  <si>
    <t>1740200000, 1740118</t>
  </si>
  <si>
    <t>1750000</t>
  </si>
  <si>
    <t>240, 310, 320</t>
  </si>
  <si>
    <t>Создание условий для устойчивого развития сельских территорий</t>
  </si>
  <si>
    <t>1750635</t>
  </si>
  <si>
    <t xml:space="preserve"> 1750636</t>
  </si>
  <si>
    <t>1750637</t>
  </si>
  <si>
    <t>320, 410, 520</t>
  </si>
  <si>
    <t>120, 240, 850</t>
  </si>
  <si>
    <t>612, 850</t>
  </si>
  <si>
    <t>Финансовое обеспечение переданных отдельных государственных полномочий</t>
  </si>
  <si>
    <t>240</t>
  </si>
  <si>
    <t>1760600000</t>
  </si>
  <si>
    <t>1760700000, 1760540</t>
  </si>
  <si>
    <t>1780100000</t>
  </si>
  <si>
    <t>1790100000</t>
  </si>
  <si>
    <t>17901R0430</t>
  </si>
  <si>
    <t>1790500000</t>
  </si>
  <si>
    <t>17А0100000</t>
  </si>
  <si>
    <t>17А0200000</t>
  </si>
  <si>
    <t>17А0300000</t>
  </si>
  <si>
    <t>17Б0100000</t>
  </si>
  <si>
    <t>17Б0200000</t>
  </si>
  <si>
    <t>120, 240, 320, 850</t>
  </si>
  <si>
    <t>850</t>
  </si>
  <si>
    <t>240, 612</t>
  </si>
  <si>
    <t>1790454460</t>
  </si>
  <si>
    <t>0</t>
  </si>
  <si>
    <r>
      <t>Количество обучившихся руководителей, специалистов и кадров рабочих профессий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 хозяйствах всех категорий, муниципальных образований</t>
    </r>
  </si>
  <si>
    <t>Реализация установленных функций (полномочий)  государственного органа</t>
  </si>
  <si>
    <t>Значение показателя объема государственной услуги (работы)</t>
  </si>
  <si>
    <t xml:space="preserve">Прирост высокопроизводительных рабочих мест* </t>
  </si>
  <si>
    <t xml:space="preserve">Коэффициент обновления основных фондов </t>
  </si>
  <si>
    <t>Государственная поддержка строительства объектов селекционно-генетических и селекционно-семеноводческих центров</t>
  </si>
  <si>
    <t>Выполнение работ по сохранению и разведению редких и исчезающих видов животных, водно-биологических объектов и растений</t>
  </si>
  <si>
    <t>Реализация установленных функций (полномочий) Главным управлением ветеринарии Удмуртской Республики</t>
  </si>
  <si>
    <t>1710954390, 17109R4390</t>
  </si>
  <si>
    <t xml:space="preserve">1710200000, 1715040, 1710107 </t>
  </si>
  <si>
    <t>1710300000, 1715041, 1710113</t>
  </si>
  <si>
    <t>1710500000, 1715035, 1710460</t>
  </si>
  <si>
    <t>1710504600, 1715035, 1710460</t>
  </si>
  <si>
    <t xml:space="preserve"> 1725042, 1720108</t>
  </si>
  <si>
    <t xml:space="preserve"> 1725043, 1720109</t>
  </si>
  <si>
    <t>1720300000, 1725049, 1720543</t>
  </si>
  <si>
    <t>1725443, 1720715</t>
  </si>
  <si>
    <t>1725444, 1720716</t>
  </si>
  <si>
    <t>1730200000, 1735053, 1730461</t>
  </si>
  <si>
    <t>1730300000, 1735054, 1730462</t>
  </si>
  <si>
    <t>1730100000, 1735055, 1730112</t>
  </si>
  <si>
    <t>17304R0560, 1735056, 1730463</t>
  </si>
  <si>
    <t xml:space="preserve"> 1745450, 1740714</t>
  </si>
  <si>
    <t>1750000000, 1755018</t>
  </si>
  <si>
    <t>1750000000,1755018</t>
  </si>
  <si>
    <t>17502R0181, 1755018, 1750635</t>
  </si>
  <si>
    <t>17502R0182, 1755018, 1750636</t>
  </si>
  <si>
    <t>17502R0183, 1755018, 1750637</t>
  </si>
  <si>
    <t>1755018, 1750638</t>
  </si>
  <si>
    <t xml:space="preserve"> 1755018, 1750639</t>
  </si>
  <si>
    <t>240, 320</t>
  </si>
  <si>
    <t>Субсидии на поддержку племенного крупного рогатого скота мясного направления</t>
  </si>
  <si>
    <t>1725050</t>
  </si>
  <si>
    <t>Разведение племенных лошадей</t>
  </si>
  <si>
    <t>Предоставление консультационных и методических услуг в сфере сельского хозяйства, ветеринарии и рыболовства</t>
  </si>
  <si>
    <t>Количество таксонов</t>
  </si>
  <si>
    <t>Количество жеребцов-производителей</t>
  </si>
  <si>
    <t>количество голов</t>
  </si>
  <si>
    <t>Консультации в области сельского хозяйства</t>
  </si>
  <si>
    <t>количество консультаций</t>
  </si>
  <si>
    <t>Обеспечение на территории Удмуртской Республики эпизоотического и ветеринарно-санитарного благополучия по заразным, в том числе особо опасным болезням животных, птиц, рыб, пчёл</t>
  </si>
  <si>
    <t>Количество мероприятий</t>
  </si>
  <si>
    <t>чел/час</t>
  </si>
  <si>
    <t>Организационная, методическая и просветительская работа по созданию эпизоотического и ветеринарно-санитарного благополучия на территории Удмуртской Республики</t>
  </si>
  <si>
    <t>Профилактика, ликвидация, дезинсекция, дезинфекция, дератизация по заразным, в том числе особо опасным болезням животных, птиц, рыб</t>
  </si>
  <si>
    <t xml:space="preserve">Количество исследований, взятий крови, вакцинаций, проб </t>
  </si>
  <si>
    <t>единиц,</t>
  </si>
  <si>
    <t>Обеспечение на обслуживаемой территории  эпизоотического и ветеринарно-санитарного благополучия по заразным, в том числе опасным, и массовым незаразным болезням животных, птиц, рыб, пчел</t>
  </si>
  <si>
    <t>Лабораторные исследования по заразным, в том числе особо опасным болезням животных, птиц, рыб</t>
  </si>
  <si>
    <t xml:space="preserve">Количество проб, исследований </t>
  </si>
  <si>
    <t>Проведение общих  лабораторных исследований по заразным, в том числе  особо опасным  болезням  животных,птиц, рыб</t>
  </si>
  <si>
    <t>Ветеринарно-просветительская и методическая работа</t>
  </si>
  <si>
    <t>Методическое руководство  и проведение специфических  лабораторных исследований по заразным, в том числе особо опасным болезням животных, птиц, рыб</t>
  </si>
  <si>
    <t>17109R4400</t>
  </si>
  <si>
    <t>Проведение кадастровых работ по образованию земельных участков, выделенных в счет земельных долей из земель сельскохозяйственного назначения</t>
  </si>
  <si>
    <t>1700000000</t>
  </si>
  <si>
    <t>1710000000</t>
  </si>
  <si>
    <t>1720000000</t>
  </si>
  <si>
    <t>1730000000</t>
  </si>
  <si>
    <t>1740000000</t>
  </si>
  <si>
    <t>1750000000</t>
  </si>
  <si>
    <t>1760000000</t>
  </si>
  <si>
    <t>1770000000</t>
  </si>
  <si>
    <t>1780000000</t>
  </si>
  <si>
    <t>1790000000</t>
  </si>
  <si>
    <t>17А0000000</t>
  </si>
  <si>
    <t>17Б0000000</t>
  </si>
  <si>
    <t>17В0000000</t>
  </si>
  <si>
    <t>Оказание государственных  услуг и выполнение работ в области растениеводства</t>
  </si>
  <si>
    <t>Министерство энергетики, жилищно-коммунального хозяйства и государственного регулирования тарифов Удмуртской Республики</t>
  </si>
  <si>
    <t>820</t>
  </si>
  <si>
    <t>Объем работы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</si>
  <si>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</si>
  <si>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Оформление и выдача ветеринарных сопроводительных документов</t>
  </si>
  <si>
    <t>Проведение мероприятий по защите населения от болезней общих для человека и животных и пищевых отравлений</t>
  </si>
  <si>
    <t>Республиканская целевая программа «Профилактика и ликвидация заболевания бешенством в Удмуртской Республике на 2011-2013 годы»</t>
  </si>
  <si>
    <t>Республиканская целевая программа «Предотвращение заноса и распространения вируса африканской чумы свиней на территории Удмуртской Республики на 2013-2017 годы»</t>
  </si>
  <si>
    <t>Выполнение государственной работы «Обеспечение на территории Удмуртской Республики эпизоотического и ветеринарно-санитарного благополучия по заразным, в том числе особо опасным болезням животных, птиц, рыб, пчёл»</t>
  </si>
  <si>
    <t>Расходы на выполнение государственной работы «Организационная, методическая и просветительская работа по созданию эпизоотического и ветеринарно-санитарного благополучия на территории Удмуртской Республики»</t>
  </si>
  <si>
    <t>Оказание государственной услуги  «Профилактика, ликвидация, дезинсекция, дезинфекция, дератизация по заразным, в том числе особо опасным болезням животных, птиц, рыб»</t>
  </si>
  <si>
    <t>Расходы на выполнение государственной работы «Обеспечение на обслуживаемой территории эпизоотического и ветеринарно-санитарного благополучия по заразным, в томчисле особо опасным и массовым незаразным болезням животных, птиц, рыб, пчел»</t>
  </si>
  <si>
    <t>Оказание государственной услуги «Лабораторные исследования по заразным, в том числе особо опасным болезням животных, птиц, рыб»</t>
  </si>
  <si>
    <t>Расходы на выполнение государтсвенной работы «Проведение общих лабораторных исследований по заразным, в том числе особо опасным болезням животных, птиц, рыб»</t>
  </si>
  <si>
    <t>Выполнение государственной работы «Ветеринарно-просветительская и методическая работа»</t>
  </si>
  <si>
    <t>Расходы на выполнение государственной работы «Методическое руководство и проведение специфических лабораторных исследований по заразным, в том числе особо опасным болезням животных, птиц, рыб»</t>
  </si>
  <si>
    <t>Ведомственная целевая программа «Развитие и укрепление материально-технической базы государственной ветеринарной службы Удмуртской Республики на 2011 - 2013 годы»</t>
  </si>
  <si>
    <t>Республиканская целевая программа «О мерах по обеспечению безопасности сибиреязвенных скотомогильников и бесхозяйных захоронений павших животных на территории Удмуртской Республики на 2013-2016 годы»</t>
  </si>
  <si>
    <t xml:space="preserve">Ввод в действие объектов общеобразовательных организаций </t>
  </si>
  <si>
    <t>Энергоемкость сельскохозяйственного производства (в сопоставимых  ценах к 2007 году)</t>
  </si>
  <si>
    <t>Главное управление ветеринарии Удмуртской Республики, Муниципальные образования в Удмуртской Республике</t>
  </si>
  <si>
    <t>17В0100000, 17В0100850, 1770003, 1770085</t>
  </si>
  <si>
    <t>Количество отчетов</t>
  </si>
  <si>
    <t>Количество проб</t>
  </si>
  <si>
    <t>Количество документов</t>
  </si>
  <si>
    <t>Количество исследований</t>
  </si>
  <si>
    <t>Количество вакцинаций</t>
  </si>
  <si>
    <t>Количество объектов</t>
  </si>
  <si>
    <t>Количество квадратных метров</t>
  </si>
  <si>
    <t>Количество экспертиз</t>
  </si>
  <si>
    <t xml:space="preserve">Обеспечение эпизоотического и ветеринарно-санитарного благополучия, проведение  лабораторных исследований по заразным болезням животных, птиц, рыб, пчел       </t>
  </si>
  <si>
    <t>Развитие сельскохозяйственной кооперации</t>
  </si>
  <si>
    <t>1710350410, 17103R5410</t>
  </si>
  <si>
    <t>17103R0410, 17103R5411</t>
  </si>
  <si>
    <t>1730600000</t>
  </si>
  <si>
    <t>Грантовая поддержка сельскохозяйственных кооперативов для развития материально-технической базы</t>
  </si>
  <si>
    <t>1730607870</t>
  </si>
  <si>
    <t>1770100760, 1780662</t>
  </si>
  <si>
    <t>17904R5420</t>
  </si>
  <si>
    <t>Содействие достижению целевых показателей реализации региональных программ развития агропромышленного комплекса</t>
  </si>
  <si>
    <t>17А04R5430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</si>
  <si>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</si>
  <si>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Грантовая поддержка местных инициатив</t>
  </si>
  <si>
    <t>1750207880</t>
  </si>
  <si>
    <t>Стимулирование деятельности органов местного самоуправления сельских поселений и жителей сельских поселений по пропаганде и установлению трезвого, здорового образа жизни</t>
  </si>
  <si>
    <t>1750300000</t>
  </si>
  <si>
    <t>540</t>
  </si>
  <si>
    <t>Проведение конкурса "Трезвое село"</t>
  </si>
  <si>
    <t>1750307890</t>
  </si>
  <si>
    <t>Возмещение части затрат на строительство, реконструкцию, техническое перевооружение мелиоративных систем общего и индивидуального пользования и отдельно расположенных гидротехнических сооружений,культуртехнические мероприятия</t>
  </si>
  <si>
    <t>Г</t>
  </si>
  <si>
    <t>Достижение целевых показателей региональной программы развития агропромышленного комплекса</t>
  </si>
  <si>
    <t>Достижение целевых показателей региональной программы в области растениеводства</t>
  </si>
  <si>
    <t>Достижение целевых показателей региональной программы в области животноводства</t>
  </si>
  <si>
    <t>Справочно/входят направления</t>
  </si>
  <si>
    <t>Достижение целевых показателей региональной программы в области развития малых форм хозяйствования</t>
  </si>
  <si>
    <t>Поддержка кредитования  малых форм хозяйствования</t>
  </si>
  <si>
    <t>Поддержка краткосрочного кредитования в агропромышленном комплексе</t>
  </si>
  <si>
    <t>Д</t>
  </si>
  <si>
    <t>Стимулирование инвестиционной деятельности в агропромышленном комплексе</t>
  </si>
  <si>
    <t>Поддержка инвестиционного кредитования в агропромышленном комплексе</t>
  </si>
  <si>
    <t>Компенсация прямых понесенных затрат на строительство и модернизацию объектов агропромышленного комплекса</t>
  </si>
  <si>
    <t>Повышение продуктивности в молочном скотоводстве</t>
  </si>
  <si>
    <t>1740300000</t>
  </si>
  <si>
    <t>17Г0000000</t>
  </si>
  <si>
    <t>17Г0100000</t>
  </si>
  <si>
    <t>17Г0200000</t>
  </si>
  <si>
    <t xml:space="preserve"> </t>
  </si>
  <si>
    <t>09 02</t>
  </si>
  <si>
    <t>2570050180</t>
  </si>
  <si>
    <t>17Г0300000</t>
  </si>
  <si>
    <t>17Г0400000</t>
  </si>
  <si>
    <t>17Д0000000</t>
  </si>
  <si>
    <t>17Д0100000</t>
  </si>
  <si>
    <t>17Д0200000</t>
  </si>
  <si>
    <t>квадратный метр</t>
  </si>
  <si>
    <t>Подпрограмма «Достижение целевых показателей региональной программы развития агропромышленного комплекса»</t>
  </si>
  <si>
    <t>Подпрограмма «Стимулирование инвестиционной деятельности в агропромышленном комплексе»</t>
  </si>
  <si>
    <t>Рентабельность сельскохозяйственных организаций (с учетом субсидий)</t>
  </si>
  <si>
    <t>Среднемесячная заработная плата работников сельского хозяйства (без субъектов малого предпринимательства)</t>
  </si>
  <si>
    <t xml:space="preserve">Индекс производительности труда </t>
  </si>
  <si>
    <t>Количество высокопроизводительных рабочих мест</t>
  </si>
  <si>
    <t>тыс. единиц</t>
  </si>
  <si>
    <t>Сохранение размера посевных площадей, занятых зерновыми, зернобобовыми и кормовыми сельскохозяйственными культурами</t>
  </si>
  <si>
    <t>Валовый сбор картофеля в хозяйствах всех категорий</t>
  </si>
  <si>
    <t>Валовый сбор овощей в хозяйствах всех категорий</t>
  </si>
  <si>
    <t>Валовый сбор овощей открытого грунта в сельскохозяйственных организациях, крестьянских (фермерских) хозяйствах, включая индивидуальных предпринимателей</t>
  </si>
  <si>
    <t xml:space="preserve">Объем реализованных  и (или) направленных на переработку овощей </t>
  </si>
  <si>
    <t>х</t>
  </si>
  <si>
    <r>
      <t xml:space="preserve">Удельный вес численности молодых специалистов, оставшихся на конец года, от общего числа прибывших на работу в сельскохозяйственные организации в течение года по окончании </t>
    </r>
    <r>
      <rPr>
        <sz val="10"/>
        <color indexed="8"/>
        <rFont val="Times New Roman"/>
        <family val="1"/>
      </rPr>
      <t>профессиональных образовательных организаций и образовательных организаций высшего образования</t>
    </r>
  </si>
  <si>
    <t>Уровень обеспеченности руководителями сельскохозяйственных организаций</t>
  </si>
  <si>
    <t>Уровень обеспеченности рабочими кадрами сельскохозяйственного производства</t>
  </si>
  <si>
    <t>Ввод в эксплуатацию мелиорируемых земель за счет реконструкции, технического перевооружения и строительства новых мелиоративных систем, включая мелиоративные системы общего и индивидуального пользования</t>
  </si>
  <si>
    <t xml:space="preserve">Вовлечение в оборот выбывших сельскохозяйственных угодий за счет проведения культуртехнических работ на мелиорируемых землях (орошаемых и осушаемых), проводимых сельскохозяйственными товаропроизводителями </t>
  </si>
  <si>
    <t>Прирост объема производства продукции растениеводства на землях сельскохозяйственного назначения за счет реализации мероприятий (нарастающим итогом «с» «до»)</t>
  </si>
  <si>
    <t>Сохранение существующих и создание новых высокотехнологичных рабочих мест сельскохозяйственных товаропроизводителей за счет увеличения продуктивности существующих и вовлечение в оборот новых сельскохозяйственных угодий</t>
  </si>
  <si>
    <t>Защита земель от водной эрозии, затопления и подтопления за счет проведения противопаводковых мероприятий</t>
  </si>
  <si>
    <t>в том числе 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</si>
  <si>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Доля площади, засеваемой элитными семенами, в общей площади посевов</t>
  </si>
  <si>
    <t>Численность племенного условного маточного поголовья сельскохозяйственных животных</t>
  </si>
  <si>
    <t>тыс. усл. голов</t>
  </si>
  <si>
    <t>Валовый сбор льноволока в хозяйствах всех категорий</t>
  </si>
  <si>
    <t>Валовый сбор зерновых и зернобобовых культур в хозяйствах всех категорий</t>
  </si>
  <si>
    <t>Валовый сбор картофеля в сельскохозяйственных организациях, крестьянских (фермерских) хозяйствах, включая индивидуальных предпринимателей</t>
  </si>
  <si>
    <t xml:space="preserve">Численность застрахованного поголовья сельскохозяйственных животных </t>
  </si>
  <si>
    <t>тыс. условных голов</t>
  </si>
  <si>
    <t>Реализация племенного молодняка крупного рогатого скота молочных и мясных пород на 100 голов маток</t>
  </si>
  <si>
    <t>голов</t>
  </si>
  <si>
    <t>Сохранность племенного условного маточного поголовья сельскохозяйственных животных к уровню предыдущего года</t>
  </si>
  <si>
    <t>млн. условных банок</t>
  </si>
  <si>
    <t>Производство плодоовощных консервов</t>
  </si>
  <si>
    <t>млн. рублей</t>
  </si>
  <si>
    <t>Объем ссудной задолженности по субсидируемым инвестиционным кредитам (займам), выданным на развитие агропромышленного комплекса (на конец года)</t>
  </si>
  <si>
    <t>Ввод новых мощностей единовременного хранения оптово-распределительных центров</t>
  </si>
  <si>
    <t>1790125420</t>
  </si>
  <si>
    <t xml:space="preserve">Количество новых постоянных рабочих мест, созданных в крестьянских (фермерских) хозяйствах, осуществивших проекты создания и развития своих хозяйств с помощью средств государственной поддержки </t>
  </si>
  <si>
    <t>Количество новых постоянных рабочих мест, созданных в сельскохозяйственных потребительских кооперативах, получивших средства государственной поддержки для развития материально-технической базы</t>
  </si>
  <si>
    <t>Прирост объема сельскохозяйственной продукции, реализованной сельскохозяйственными потребительскими кооперативами, получившими средства государственной поддержки (по отношению к предыдущему году)</t>
  </si>
  <si>
    <t>Прирост объема сельскохозяйственной продукции, произведенной индивидуальными предпринимателями и крестьянскими (фермерскими) хозяйствами, получившими средства государственной поддержки (по отношению к предыдущему году)</t>
  </si>
  <si>
    <t>17502R0188, 1750220188, 1755018, 1750645</t>
  </si>
  <si>
    <t>Главное управление ветеринарии Удмуртской Республики, Министерство природных ресурсов и охраны окружающей среды Удмуртской Республики</t>
  </si>
  <si>
    <t>881         891</t>
  </si>
  <si>
    <t>17Г0500000</t>
  </si>
  <si>
    <t>Предоставление консультационной помощи в рамках государственной аграрной политики</t>
  </si>
  <si>
    <t xml:space="preserve">1710150380, 17101R0380, 1715038 1710105 </t>
  </si>
  <si>
    <t xml:space="preserve">1710150390, 17101R0390, 1715039, 1710106 </t>
  </si>
  <si>
    <t>1720150470, 17201R0470, 1725047, 1720110</t>
  </si>
  <si>
    <t>1720150480, 17201R0480, 1725048, 1720111</t>
  </si>
  <si>
    <t>1790254430, 17902R4430, 1720715</t>
  </si>
  <si>
    <t>1790354420, 17903R4420</t>
  </si>
  <si>
    <t>1790254440, 17902R4440, 1720716</t>
  </si>
  <si>
    <t>Объем введенных мощностей по хранению картофеля и овощей открытого грунта</t>
  </si>
  <si>
    <t>Объем введенных  площадей теплиц</t>
  </si>
  <si>
    <t>Объем введенных мощностей животноводческих комплексов молочного направления (молочных ферм)</t>
  </si>
  <si>
    <t>Численность племенного маточного поголовья сельскохозяйственных животных, за исключением племенного маточного поголовья крупного рогатого скота мясного направления, в хозяйствах всех категорий (без учета личных подсобных хозяйств)</t>
  </si>
  <si>
    <t>план</t>
  </si>
  <si>
    <t>факт на 30.06.2017</t>
  </si>
  <si>
    <t>Отчет о достигнутых значениях целевых показателей (индикаторов) государственной программы по состоянию на 30.06.2017г.</t>
  </si>
  <si>
    <t>Форма 5</t>
  </si>
  <si>
    <t>Выполнение, % (п.п.)</t>
  </si>
  <si>
    <t>Обоснование отклонений значений целевого показателя (индикатора) на 30.06.2017г.</t>
  </si>
  <si>
    <t>факт</t>
  </si>
  <si>
    <t>Расходы бюджета Удмуртской Республики на оказание государственной услуги (выполнение работы), тыс. руб.</t>
  </si>
  <si>
    <t>Кассовые расходы, в %</t>
  </si>
  <si>
    <t>Форма 4</t>
  </si>
  <si>
    <t>Отчет о выполнении сводных показателей государственных заданий на оказание государственных услуг, выполнение государственных работ государственными учреждениями Удмуртской Республики по государственной программе по состоянию на 30.06.2017г.</t>
  </si>
  <si>
    <t>Форма 1</t>
  </si>
  <si>
    <t>Отчет об использовании бюджетных ассигнований бюджета Удмуртской Республики на реализацию государственной программы по состоянию на 30.06.2017г.</t>
  </si>
  <si>
    <t>Расходы бюджета Удмуртской Республики, тыс. рублей</t>
  </si>
  <si>
    <t>Сводная бюджетная роспись, план на 01.01.2017г.</t>
  </si>
  <si>
    <t>Сводная бюджетная роспись на 30.06.2017г.</t>
  </si>
  <si>
    <t>Кассовое исполнение на 30.06.2017г.</t>
  </si>
  <si>
    <t>Кассовый расходы , в %</t>
  </si>
  <si>
    <t>К плану на 01.01.2017г.</t>
  </si>
  <si>
    <t>К плану на 30.06.2017г.</t>
  </si>
  <si>
    <t>Сводная бюджетная роспись на 01.01.2017г.</t>
  </si>
  <si>
    <t xml:space="preserve">Сводная бюджетная роспись на 30.06.2017г. </t>
  </si>
  <si>
    <t>10</t>
  </si>
  <si>
    <t xml:space="preserve">Государственная поддержка производства муки в Удмуртской Республике </t>
  </si>
  <si>
    <t>1711000000</t>
  </si>
  <si>
    <t xml:space="preserve">Развитие индейководства в Удмуртской Республике </t>
  </si>
  <si>
    <t>1720500000</t>
  </si>
  <si>
    <t>0 п.п.</t>
  </si>
  <si>
    <t>12 п.п.</t>
  </si>
  <si>
    <t>30 п.п.</t>
  </si>
  <si>
    <t>(-13,9 п.п.)</t>
  </si>
  <si>
    <t>(-5,3 п.п.)</t>
  </si>
  <si>
    <t>сезонность работ, данные будут по итогам года</t>
  </si>
  <si>
    <t>3,6 п.п.</t>
  </si>
  <si>
    <t>прием заявок на предоставление субсидий ожидается в конце года</t>
  </si>
  <si>
    <t>9,6 п.п.</t>
  </si>
  <si>
    <t>отчетность предусмотрена по итогам 2017 года</t>
  </si>
  <si>
    <t>прием документов ожидается в конце года</t>
  </si>
  <si>
    <t xml:space="preserve">нет статистических данных </t>
  </si>
  <si>
    <t>работы будут проведены в 3 квартале 2017 года</t>
  </si>
  <si>
    <t>ввод мощностей ожидается в сентябре 2017 года</t>
  </si>
  <si>
    <t>36 п.п.</t>
  </si>
  <si>
    <t>нет статистических данных</t>
  </si>
  <si>
    <t>данные будут представлены по итогам года</t>
  </si>
  <si>
    <t>срок сдачи сводного полугодового бухгалтерского отчета до 15.08.17г.</t>
  </si>
  <si>
    <t>(-0,2п.п.)</t>
  </si>
  <si>
    <t>данные по сельхозорганизациям за 5 месяцев</t>
  </si>
  <si>
    <t>плановое значение показателя будет достигнуто до конца 2017 года</t>
  </si>
  <si>
    <t>обновление машино-тракторного парка</t>
  </si>
  <si>
    <t>данные будут представлены по итогам годовой бухгалтерской отчетности</t>
  </si>
  <si>
    <t>ввод запланирован на 4 квартал 2017 года</t>
  </si>
  <si>
    <t>показатель будет сформирован по итогам годового ведомственного статистического наблюдения за 2017 год</t>
  </si>
  <si>
    <t>исполнение будет проведено до 31 августа 2017 года по результатам заключенного контракта</t>
  </si>
  <si>
    <t>продажа свиней в другие субъекты РФ, ухудшение ситуации в РФ</t>
  </si>
  <si>
    <t>превышение плановых показателей по вакцинации против бешенства животных произошло в результате профилактики заболеваний в связи с высоким уровнем заболеваний бешенством животных в Удмуртской Республике</t>
  </si>
  <si>
    <t>по предварительным данным за полугодие</t>
  </si>
  <si>
    <t>показатель формируется по итогам года</t>
  </si>
  <si>
    <t>Индекс производства продукции сельского хозяйства в хозяйствах всех категорий (в сопоставимых ценах)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</si>
</sst>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0.0000"/>
    <numFmt numFmtId="177" formatCode="000000"/>
    <numFmt numFmtId="178" formatCode="0.00000000"/>
    <numFmt numFmtId="179" formatCode="0.0000000"/>
    <numFmt numFmtId="180" formatCode="0.000000"/>
    <numFmt numFmtId="181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53">
      <alignment/>
      <protection/>
    </xf>
    <xf numFmtId="0" fontId="4" fillId="0" borderId="0" xfId="53" applyFont="1" applyFill="1">
      <alignment/>
      <protection/>
    </xf>
    <xf numFmtId="0" fontId="0" fillId="32" borderId="0" xfId="0" applyFill="1" applyAlignment="1">
      <alignment/>
    </xf>
    <xf numFmtId="0" fontId="2" fillId="32" borderId="0" xfId="0" applyFont="1" applyFill="1" applyAlignment="1">
      <alignment vertical="top" wrapText="1"/>
    </xf>
    <xf numFmtId="164" fontId="8" fillId="32" borderId="10" xfId="0" applyNumberFormat="1" applyFont="1" applyFill="1" applyBorder="1" applyAlignment="1">
      <alignment horizontal="right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55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164" fontId="8" fillId="32" borderId="10" xfId="0" applyNumberFormat="1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left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164" fontId="10" fillId="32" borderId="10" xfId="0" applyNumberFormat="1" applyFont="1" applyFill="1" applyBorder="1" applyAlignment="1">
      <alignment horizontal="right" vertical="top" wrapText="1"/>
    </xf>
    <xf numFmtId="49" fontId="11" fillId="32" borderId="10" xfId="0" applyNumberFormat="1" applyFont="1" applyFill="1" applyBorder="1" applyAlignment="1">
      <alignment horizontal="left" vertical="top" wrapText="1"/>
    </xf>
    <xf numFmtId="164" fontId="6" fillId="32" borderId="10" xfId="0" applyNumberFormat="1" applyFont="1" applyFill="1" applyBorder="1" applyAlignment="1">
      <alignment horizontal="right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 wrapText="1"/>
    </xf>
    <xf numFmtId="49" fontId="6" fillId="32" borderId="12" xfId="0" applyNumberFormat="1" applyFont="1" applyFill="1" applyBorder="1" applyAlignment="1">
      <alignment horizontal="center" vertical="top" wrapText="1"/>
    </xf>
    <xf numFmtId="49" fontId="8" fillId="32" borderId="12" xfId="0" applyNumberFormat="1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vertical="top" wrapText="1"/>
    </xf>
    <xf numFmtId="0" fontId="6" fillId="32" borderId="10" xfId="53" applyFont="1" applyFill="1" applyBorder="1" applyAlignment="1">
      <alignment horizontal="left" vertical="top" wrapText="1"/>
      <protection/>
    </xf>
    <xf numFmtId="164" fontId="12" fillId="32" borderId="10" xfId="0" applyNumberFormat="1" applyFont="1" applyFill="1" applyBorder="1" applyAlignment="1">
      <alignment horizontal="right" vertical="top" wrapText="1"/>
    </xf>
    <xf numFmtId="49" fontId="8" fillId="32" borderId="10" xfId="0" applyNumberFormat="1" applyFont="1" applyFill="1" applyBorder="1" applyAlignment="1">
      <alignment vertical="top" wrapText="1"/>
    </xf>
    <xf numFmtId="0" fontId="0" fillId="32" borderId="0" xfId="0" applyFill="1" applyAlignment="1">
      <alignment vertical="top"/>
    </xf>
    <xf numFmtId="49" fontId="11" fillId="32" borderId="10" xfId="0" applyNumberFormat="1" applyFont="1" applyFill="1" applyBorder="1" applyAlignment="1">
      <alignment horizontal="center" vertical="top" wrapText="1"/>
    </xf>
    <xf numFmtId="0" fontId="0" fillId="0" borderId="0" xfId="53" applyAlignment="1">
      <alignment vertical="top"/>
      <protection/>
    </xf>
    <xf numFmtId="49" fontId="3" fillId="32" borderId="10" xfId="0" applyNumberFormat="1" applyFont="1" applyFill="1" applyBorder="1" applyAlignment="1">
      <alignment vertical="center" wrapText="1"/>
    </xf>
    <xf numFmtId="165" fontId="4" fillId="32" borderId="10" xfId="53" applyNumberFormat="1" applyFont="1" applyFill="1" applyBorder="1" applyAlignment="1">
      <alignment horizontal="center" vertical="center" wrapText="1"/>
      <protection/>
    </xf>
    <xf numFmtId="16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2" borderId="0" xfId="53" applyFill="1">
      <alignment/>
      <protection/>
    </xf>
    <xf numFmtId="0" fontId="0" fillId="0" borderId="0" xfId="53" applyBorder="1">
      <alignment/>
      <protection/>
    </xf>
    <xf numFmtId="0" fontId="13" fillId="32" borderId="0" xfId="53" applyFont="1" applyFill="1">
      <alignment/>
      <protection/>
    </xf>
    <xf numFmtId="3" fontId="3" fillId="32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64" fontId="4" fillId="32" borderId="10" xfId="53" applyNumberFormat="1" applyFont="1" applyFill="1" applyBorder="1" applyAlignment="1">
      <alignment horizontal="center" vertical="center" wrapText="1"/>
      <protection/>
    </xf>
    <xf numFmtId="3" fontId="4" fillId="32" borderId="10" xfId="53" applyNumberFormat="1" applyFont="1" applyFill="1" applyBorder="1" applyAlignment="1">
      <alignment horizontal="center" vertical="center" wrapText="1"/>
      <protection/>
    </xf>
    <xf numFmtId="49" fontId="7" fillId="32" borderId="10" xfId="53" applyNumberFormat="1" applyFont="1" applyFill="1" applyBorder="1" applyAlignment="1">
      <alignment horizontal="center" vertical="center"/>
      <protection/>
    </xf>
    <xf numFmtId="2" fontId="4" fillId="32" borderId="10" xfId="53" applyNumberFormat="1" applyFont="1" applyFill="1" applyBorder="1" applyAlignment="1">
      <alignment horizontal="center" vertical="center" wrapText="1"/>
      <protection/>
    </xf>
    <xf numFmtId="1" fontId="4" fillId="32" borderId="10" xfId="53" applyNumberFormat="1" applyFont="1" applyFill="1" applyBorder="1" applyAlignment="1">
      <alignment horizontal="center" vertical="center" wrapText="1"/>
      <protection/>
    </xf>
    <xf numFmtId="0" fontId="3" fillId="32" borderId="10" xfId="0" applyNumberFormat="1" applyFont="1" applyFill="1" applyBorder="1" applyAlignment="1">
      <alignment vertical="center" wrapText="1"/>
    </xf>
    <xf numFmtId="0" fontId="0" fillId="32" borderId="0" xfId="53" applyFill="1" applyBorder="1">
      <alignment/>
      <protection/>
    </xf>
    <xf numFmtId="0" fontId="45" fillId="32" borderId="0" xfId="53" applyFont="1" applyFill="1" applyBorder="1">
      <alignment/>
      <protection/>
    </xf>
    <xf numFmtId="0" fontId="45" fillId="32" borderId="0" xfId="53" applyFont="1" applyFill="1">
      <alignment/>
      <protection/>
    </xf>
    <xf numFmtId="1" fontId="3" fillId="32" borderId="10" xfId="0" applyNumberFormat="1" applyFont="1" applyFill="1" applyBorder="1" applyAlignment="1">
      <alignment horizontal="center" vertical="center" wrapText="1"/>
    </xf>
    <xf numFmtId="0" fontId="4" fillId="32" borderId="0" xfId="53" applyFont="1" applyFill="1" applyAlignment="1">
      <alignment/>
      <protection/>
    </xf>
    <xf numFmtId="0" fontId="9" fillId="32" borderId="0" xfId="0" applyFont="1" applyFill="1" applyAlignment="1">
      <alignment vertical="top"/>
    </xf>
    <xf numFmtId="0" fontId="8" fillId="32" borderId="0" xfId="0" applyFont="1" applyFill="1" applyAlignment="1">
      <alignment horizontal="left" vertical="top"/>
    </xf>
    <xf numFmtId="0" fontId="4" fillId="32" borderId="0" xfId="53" applyFont="1" applyFill="1">
      <alignment/>
      <protection/>
    </xf>
    <xf numFmtId="0" fontId="2" fillId="32" borderId="0" xfId="53" applyFont="1" applyFill="1">
      <alignment/>
      <protection/>
    </xf>
    <xf numFmtId="0" fontId="55" fillId="32" borderId="10" xfId="53" applyFont="1" applyFill="1" applyBorder="1" applyAlignment="1">
      <alignment horizontal="left" vertical="top" wrapText="1"/>
      <protection/>
    </xf>
    <xf numFmtId="0" fontId="8" fillId="32" borderId="0" xfId="0" applyFont="1" applyFill="1" applyAlignment="1">
      <alignment horizontal="right" wrapText="1"/>
    </xf>
    <xf numFmtId="0" fontId="3" fillId="32" borderId="10" xfId="0" applyNumberFormat="1" applyFont="1" applyFill="1" applyBorder="1" applyAlignment="1">
      <alignment horizontal="left" vertical="center" wrapText="1"/>
    </xf>
    <xf numFmtId="0" fontId="7" fillId="32" borderId="10" xfId="53" applyFont="1" applyFill="1" applyBorder="1" applyAlignment="1">
      <alignment horizontal="center" vertical="center"/>
      <protection/>
    </xf>
    <xf numFmtId="165" fontId="4" fillId="32" borderId="10" xfId="55" applyNumberFormat="1" applyFont="1" applyFill="1" applyBorder="1" applyAlignment="1">
      <alignment horizontal="center" vertical="center" wrapText="1"/>
      <protection/>
    </xf>
    <xf numFmtId="0" fontId="0" fillId="33" borderId="0" xfId="53" applyFill="1" applyBorder="1">
      <alignment/>
      <protection/>
    </xf>
    <xf numFmtId="49" fontId="8" fillId="32" borderId="11" xfId="0" applyNumberFormat="1" applyFont="1" applyFill="1" applyBorder="1" applyAlignment="1">
      <alignment vertical="top"/>
    </xf>
    <xf numFmtId="49" fontId="8" fillId="32" borderId="13" xfId="0" applyNumberFormat="1" applyFont="1" applyFill="1" applyBorder="1" applyAlignment="1">
      <alignment vertical="top"/>
    </xf>
    <xf numFmtId="49" fontId="8" fillId="32" borderId="12" xfId="0" applyNumberFormat="1" applyFont="1" applyFill="1" applyBorder="1" applyAlignment="1">
      <alignment vertical="top"/>
    </xf>
    <xf numFmtId="49" fontId="12" fillId="32" borderId="10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left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left" vertical="top" wrapText="1"/>
    </xf>
    <xf numFmtId="0" fontId="8" fillId="32" borderId="12" xfId="0" applyNumberFormat="1" applyFont="1" applyFill="1" applyBorder="1" applyAlignment="1">
      <alignment vertical="top" wrapText="1"/>
    </xf>
    <xf numFmtId="0" fontId="53" fillId="32" borderId="0" xfId="0" applyFont="1" applyFill="1" applyAlignment="1">
      <alignment/>
    </xf>
    <xf numFmtId="0" fontId="8" fillId="32" borderId="10" xfId="0" applyNumberFormat="1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5" fillId="32" borderId="1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49" fontId="6" fillId="32" borderId="11" xfId="53" applyNumberFormat="1" applyFont="1" applyFill="1" applyBorder="1" applyAlignment="1">
      <alignment horizontal="center" vertical="top"/>
      <protection/>
    </xf>
    <xf numFmtId="0" fontId="0" fillId="35" borderId="0" xfId="0" applyFill="1" applyAlignment="1">
      <alignment vertical="top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3" fillId="35" borderId="0" xfId="0" applyFont="1" applyFill="1" applyAlignment="1">
      <alignment/>
    </xf>
    <xf numFmtId="0" fontId="56" fillId="32" borderId="10" xfId="53" applyFont="1" applyFill="1" applyBorder="1" applyAlignment="1">
      <alignment horizontal="center" vertical="center"/>
      <protection/>
    </xf>
    <xf numFmtId="0" fontId="4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1" fillId="0" borderId="0" xfId="54">
      <alignment/>
      <protection/>
    </xf>
    <xf numFmtId="0" fontId="1" fillId="36" borderId="0" xfId="54" applyFill="1">
      <alignment/>
      <protection/>
    </xf>
    <xf numFmtId="0" fontId="4" fillId="36" borderId="0" xfId="54" applyFont="1" applyFill="1" applyAlignment="1">
      <alignment vertical="top"/>
      <protection/>
    </xf>
    <xf numFmtId="0" fontId="4" fillId="36" borderId="0" xfId="54" applyFont="1" applyFill="1" applyAlignment="1">
      <alignment/>
      <protection/>
    </xf>
    <xf numFmtId="0" fontId="5" fillId="36" borderId="0" xfId="54" applyFont="1" applyFill="1" applyAlignment="1">
      <alignment horizontal="center" vertical="top"/>
      <protection/>
    </xf>
    <xf numFmtId="0" fontId="4" fillId="0" borderId="0" xfId="54" applyFont="1" applyFill="1" applyAlignment="1">
      <alignment horizontal="left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49" fontId="3" fillId="36" borderId="14" xfId="56" applyNumberFormat="1" applyFont="1" applyFill="1" applyBorder="1" applyAlignment="1">
      <alignment horizontal="center" vertical="top"/>
      <protection/>
    </xf>
    <xf numFmtId="0" fontId="4" fillId="36" borderId="16" xfId="56" applyFont="1" applyFill="1" applyBorder="1" applyAlignment="1">
      <alignment horizontal="left" vertical="top" wrapText="1"/>
      <protection/>
    </xf>
    <xf numFmtId="0" fontId="4" fillId="36" borderId="14" xfId="56" applyFont="1" applyFill="1" applyBorder="1" applyAlignment="1">
      <alignment horizontal="center" vertical="top" wrapText="1"/>
      <protection/>
    </xf>
    <xf numFmtId="3" fontId="3" fillId="36" borderId="14" xfId="56" applyNumberFormat="1" applyFont="1" applyFill="1" applyBorder="1" applyAlignment="1">
      <alignment horizontal="center" vertical="center" wrapText="1"/>
      <protection/>
    </xf>
    <xf numFmtId="164" fontId="3" fillId="36" borderId="14" xfId="56" applyNumberFormat="1" applyFont="1" applyFill="1" applyBorder="1" applyAlignment="1">
      <alignment horizontal="center" vertical="center" wrapText="1"/>
      <protection/>
    </xf>
    <xf numFmtId="49" fontId="3" fillId="36" borderId="17" xfId="56" applyNumberFormat="1" applyFont="1" applyFill="1" applyBorder="1" applyAlignment="1">
      <alignment horizontal="center" vertical="top"/>
      <protection/>
    </xf>
    <xf numFmtId="0" fontId="4" fillId="36" borderId="15" xfId="56" applyFont="1" applyFill="1" applyBorder="1" applyAlignment="1">
      <alignment vertical="top" wrapText="1"/>
      <protection/>
    </xf>
    <xf numFmtId="0" fontId="3" fillId="36" borderId="16" xfId="56" applyFont="1" applyFill="1" applyBorder="1" applyAlignment="1">
      <alignment vertical="top" wrapText="1"/>
      <protection/>
    </xf>
    <xf numFmtId="0" fontId="4" fillId="36" borderId="14" xfId="56" applyFont="1" applyFill="1" applyBorder="1" applyAlignment="1">
      <alignment horizontal="center" vertical="center"/>
      <protection/>
    </xf>
    <xf numFmtId="4" fontId="3" fillId="36" borderId="14" xfId="56" applyNumberFormat="1" applyFont="1" applyFill="1" applyBorder="1" applyAlignment="1">
      <alignment horizontal="center" vertical="center" wrapText="1"/>
      <protection/>
    </xf>
    <xf numFmtId="164" fontId="4" fillId="36" borderId="14" xfId="56" applyNumberFormat="1" applyFont="1" applyFill="1" applyBorder="1" applyAlignment="1">
      <alignment horizontal="center" vertical="center"/>
      <protection/>
    </xf>
    <xf numFmtId="0" fontId="3" fillId="36" borderId="18" xfId="56" applyFont="1" applyFill="1" applyBorder="1" applyAlignment="1">
      <alignment vertical="top" wrapText="1"/>
      <protection/>
    </xf>
    <xf numFmtId="0" fontId="3" fillId="36" borderId="15" xfId="56" applyFont="1" applyFill="1" applyBorder="1" applyAlignment="1">
      <alignment horizontal="center" vertical="center"/>
      <protection/>
    </xf>
    <xf numFmtId="0" fontId="4" fillId="36" borderId="17" xfId="56" applyFont="1" applyFill="1" applyBorder="1" applyAlignment="1">
      <alignment horizontal="center" vertical="center"/>
      <protection/>
    </xf>
    <xf numFmtId="49" fontId="3" fillId="0" borderId="17" xfId="56" applyNumberFormat="1" applyFont="1" applyFill="1" applyBorder="1" applyAlignment="1">
      <alignment horizontal="center" vertical="top"/>
      <protection/>
    </xf>
    <xf numFmtId="0" fontId="4" fillId="0" borderId="14" xfId="56" applyFont="1" applyFill="1" applyBorder="1" applyAlignment="1">
      <alignment vertical="top" wrapText="1"/>
      <protection/>
    </xf>
    <xf numFmtId="0" fontId="3" fillId="0" borderId="16" xfId="56" applyFont="1" applyFill="1" applyBorder="1" applyAlignment="1">
      <alignment vertical="top" wrapText="1"/>
      <protection/>
    </xf>
    <xf numFmtId="0" fontId="4" fillId="0" borderId="14" xfId="56" applyFont="1" applyFill="1" applyBorder="1" applyAlignment="1">
      <alignment horizontal="center" vertical="center"/>
      <protection/>
    </xf>
    <xf numFmtId="164" fontId="3" fillId="0" borderId="14" xfId="56" applyNumberFormat="1" applyFont="1" applyFill="1" applyBorder="1" applyAlignment="1">
      <alignment horizontal="center" vertical="center" wrapText="1"/>
      <protection/>
    </xf>
    <xf numFmtId="0" fontId="1" fillId="0" borderId="0" xfId="54" applyFill="1">
      <alignment/>
      <protection/>
    </xf>
    <xf numFmtId="0" fontId="3" fillId="0" borderId="14" xfId="54" applyFont="1" applyFill="1" applyBorder="1" applyAlignment="1">
      <alignment vertical="top" wrapText="1"/>
      <protection/>
    </xf>
    <xf numFmtId="0" fontId="3" fillId="0" borderId="14" xfId="54" applyFont="1" applyFill="1" applyBorder="1" applyAlignment="1">
      <alignment horizontal="center" vertical="center"/>
      <protection/>
    </xf>
    <xf numFmtId="164" fontId="3" fillId="0" borderId="14" xfId="54" applyNumberFormat="1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left" vertical="top" wrapText="1"/>
      <protection/>
    </xf>
    <xf numFmtId="0" fontId="4" fillId="0" borderId="16" xfId="56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4" fillId="0" borderId="15" xfId="56" applyFont="1" applyFill="1" applyBorder="1" applyAlignment="1">
      <alignment horizontal="center" vertical="top" wrapText="1"/>
      <protection/>
    </xf>
    <xf numFmtId="0" fontId="16" fillId="0" borderId="15" xfId="56" applyFont="1" applyFill="1" applyBorder="1" applyAlignment="1">
      <alignment horizontal="center" vertical="top" wrapText="1"/>
      <protection/>
    </xf>
    <xf numFmtId="0" fontId="16" fillId="0" borderId="14" xfId="56" applyFont="1" applyFill="1" applyBorder="1" applyAlignment="1">
      <alignment horizontal="center" vertical="top" wrapText="1"/>
      <protection/>
    </xf>
    <xf numFmtId="0" fontId="4" fillId="0" borderId="14" xfId="56" applyFont="1" applyFill="1" applyBorder="1" applyAlignment="1">
      <alignment horizontal="center" vertical="top" wrapText="1"/>
      <protection/>
    </xf>
    <xf numFmtId="0" fontId="4" fillId="0" borderId="14" xfId="56" applyFont="1" applyFill="1" applyBorder="1" applyAlignment="1">
      <alignment horizontal="left" vertical="top" wrapText="1"/>
      <protection/>
    </xf>
    <xf numFmtId="3" fontId="3" fillId="0" borderId="14" xfId="56" applyNumberFormat="1" applyFont="1" applyFill="1" applyBorder="1" applyAlignment="1">
      <alignment horizontal="center" vertical="center" wrapText="1"/>
      <protection/>
    </xf>
    <xf numFmtId="49" fontId="4" fillId="0" borderId="19" xfId="56" applyNumberFormat="1" applyFont="1" applyFill="1" applyBorder="1" applyAlignment="1">
      <alignment horizontal="center" vertical="top"/>
      <protection/>
    </xf>
    <xf numFmtId="0" fontId="16" fillId="0" borderId="19" xfId="56" applyFont="1" applyFill="1" applyBorder="1" applyAlignment="1">
      <alignment horizontal="center" vertical="top"/>
      <protection/>
    </xf>
    <xf numFmtId="0" fontId="4" fillId="0" borderId="15" xfId="56" applyFont="1" applyFill="1" applyBorder="1" applyAlignment="1">
      <alignment vertical="top" wrapText="1"/>
      <protection/>
    </xf>
    <xf numFmtId="0" fontId="3" fillId="0" borderId="0" xfId="56" applyFont="1" applyFill="1" applyAlignment="1">
      <alignment vertical="top" wrapText="1"/>
      <protection/>
    </xf>
    <xf numFmtId="0" fontId="3" fillId="0" borderId="10" xfId="56" applyFont="1" applyFill="1" applyBorder="1" applyAlignment="1">
      <alignment vertical="top" wrapText="1"/>
      <protection/>
    </xf>
    <xf numFmtId="0" fontId="53" fillId="0" borderId="0" xfId="0" applyFont="1" applyFill="1" applyAlignment="1">
      <alignment/>
    </xf>
    <xf numFmtId="0" fontId="56" fillId="32" borderId="10" xfId="0" applyFont="1" applyFill="1" applyBorder="1" applyAlignment="1">
      <alignment vertical="center" wrapText="1"/>
    </xf>
    <xf numFmtId="0" fontId="0" fillId="37" borderId="0" xfId="0" applyFill="1" applyAlignment="1">
      <alignment vertical="top"/>
    </xf>
    <xf numFmtId="0" fontId="0" fillId="37" borderId="0" xfId="0" applyFill="1" applyAlignment="1">
      <alignment/>
    </xf>
    <xf numFmtId="49" fontId="8" fillId="35" borderId="0" xfId="0" applyNumberFormat="1" applyFont="1" applyFill="1" applyBorder="1" applyAlignment="1">
      <alignment horizontal="center" vertical="top"/>
    </xf>
    <xf numFmtId="0" fontId="9" fillId="32" borderId="0" xfId="0" applyFont="1" applyFill="1" applyAlignment="1">
      <alignment wrapText="1"/>
    </xf>
    <xf numFmtId="164" fontId="0" fillId="32" borderId="0" xfId="0" applyNumberFormat="1" applyFill="1" applyAlignment="1">
      <alignment/>
    </xf>
    <xf numFmtId="0" fontId="57" fillId="32" borderId="11" xfId="0" applyFont="1" applyFill="1" applyBorder="1" applyAlignment="1">
      <alignment vertical="top" wrapText="1"/>
    </xf>
    <xf numFmtId="0" fontId="57" fillId="32" borderId="13" xfId="0" applyFont="1" applyFill="1" applyBorder="1" applyAlignment="1">
      <alignment vertical="top" wrapText="1"/>
    </xf>
    <xf numFmtId="49" fontId="10" fillId="32" borderId="11" xfId="0" applyNumberFormat="1" applyFont="1" applyFill="1" applyBorder="1" applyAlignment="1">
      <alignment vertical="top"/>
    </xf>
    <xf numFmtId="49" fontId="10" fillId="32" borderId="13" xfId="0" applyNumberFormat="1" applyFont="1" applyFill="1" applyBorder="1" applyAlignment="1">
      <alignment vertical="top"/>
    </xf>
    <xf numFmtId="49" fontId="10" fillId="32" borderId="12" xfId="0" applyNumberFormat="1" applyFont="1" applyFill="1" applyBorder="1" applyAlignment="1">
      <alignment vertical="top"/>
    </xf>
    <xf numFmtId="0" fontId="7" fillId="32" borderId="0" xfId="53" applyFont="1" applyFill="1" applyAlignment="1">
      <alignment horizontal="center"/>
      <protection/>
    </xf>
    <xf numFmtId="0" fontId="4" fillId="32" borderId="0" xfId="53" applyFont="1" applyFill="1" applyAlignment="1">
      <alignment vertical="top"/>
      <protection/>
    </xf>
    <xf numFmtId="0" fontId="4" fillId="32" borderId="0" xfId="53" applyFont="1" applyFill="1" applyAlignment="1">
      <alignment horizontal="left"/>
      <protection/>
    </xf>
    <xf numFmtId="49" fontId="4" fillId="32" borderId="10" xfId="53" applyNumberFormat="1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/>
      <protection/>
    </xf>
    <xf numFmtId="164" fontId="3" fillId="32" borderId="14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164" fontId="3" fillId="0" borderId="20" xfId="56" applyNumberFormat="1" applyFont="1" applyFill="1" applyBorder="1" applyAlignment="1">
      <alignment horizontal="right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0" fillId="38" borderId="0" xfId="53" applyFill="1">
      <alignment/>
      <protection/>
    </xf>
    <xf numFmtId="167" fontId="4" fillId="32" borderId="10" xfId="53" applyNumberFormat="1" applyFont="1" applyFill="1" applyBorder="1" applyAlignment="1">
      <alignment horizontal="center" vertical="center" wrapText="1"/>
      <protection/>
    </xf>
    <xf numFmtId="167" fontId="0" fillId="38" borderId="0" xfId="53" applyNumberFormat="1" applyFill="1">
      <alignment/>
      <protection/>
    </xf>
    <xf numFmtId="1" fontId="0" fillId="32" borderId="0" xfId="53" applyNumberFormat="1" applyFill="1" applyBorder="1">
      <alignment/>
      <protection/>
    </xf>
    <xf numFmtId="0" fontId="3" fillId="32" borderId="2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65" fontId="3" fillId="32" borderId="12" xfId="0" applyNumberFormat="1" applyFont="1" applyFill="1" applyBorder="1" applyAlignment="1">
      <alignment horizontal="center" vertical="center" wrapText="1"/>
    </xf>
    <xf numFmtId="49" fontId="4" fillId="32" borderId="10" xfId="53" applyNumberFormat="1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/>
      <protection/>
    </xf>
    <xf numFmtId="49" fontId="4" fillId="32" borderId="10" xfId="53" applyNumberFormat="1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left" vertical="center" wrapText="1"/>
    </xf>
    <xf numFmtId="166" fontId="4" fillId="32" borderId="10" xfId="53" applyNumberFormat="1" applyFont="1" applyFill="1" applyBorder="1" applyAlignment="1">
      <alignment horizontal="center" vertical="center" wrapText="1"/>
      <protection/>
    </xf>
    <xf numFmtId="49" fontId="8" fillId="32" borderId="0" xfId="0" applyNumberFormat="1" applyFont="1" applyFill="1" applyAlignment="1">
      <alignment horizontal="center" vertical="top" wrapText="1"/>
    </xf>
    <xf numFmtId="0" fontId="8" fillId="32" borderId="0" xfId="0" applyFont="1" applyFill="1" applyAlignment="1">
      <alignment vertical="top" wrapText="1"/>
    </xf>
    <xf numFmtId="164" fontId="8" fillId="32" borderId="0" xfId="0" applyNumberFormat="1" applyFont="1" applyFill="1" applyAlignment="1">
      <alignment horizontal="left" vertical="top"/>
    </xf>
    <xf numFmtId="0" fontId="55" fillId="32" borderId="11" xfId="0" applyFont="1" applyFill="1" applyBorder="1" applyAlignment="1">
      <alignment vertical="top" wrapText="1"/>
    </xf>
    <xf numFmtId="49" fontId="6" fillId="32" borderId="12" xfId="53" applyNumberFormat="1" applyFont="1" applyFill="1" applyBorder="1" applyAlignment="1">
      <alignment horizontal="center" vertical="top"/>
      <protection/>
    </xf>
    <xf numFmtId="49" fontId="6" fillId="32" borderId="13" xfId="53" applyNumberFormat="1" applyFont="1" applyFill="1" applyBorder="1" applyAlignment="1">
      <alignment horizontal="center" vertical="top"/>
      <protection/>
    </xf>
    <xf numFmtId="0" fontId="6" fillId="32" borderId="20" xfId="53" applyFont="1" applyFill="1" applyBorder="1" applyAlignment="1">
      <alignment horizontal="left" vertical="top" wrapText="1"/>
      <protection/>
    </xf>
    <xf numFmtId="49" fontId="8" fillId="32" borderId="10" xfId="0" applyNumberFormat="1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vertical="top" wrapText="1"/>
    </xf>
    <xf numFmtId="49" fontId="2" fillId="32" borderId="0" xfId="0" applyNumberFormat="1" applyFont="1" applyFill="1" applyAlignment="1">
      <alignment horizontal="center" vertical="top" wrapText="1"/>
    </xf>
    <xf numFmtId="49" fontId="4" fillId="32" borderId="10" xfId="53" applyNumberFormat="1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/>
      <protection/>
    </xf>
    <xf numFmtId="49" fontId="4" fillId="32" borderId="10" xfId="53" applyNumberFormat="1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/>
      <protection/>
    </xf>
    <xf numFmtId="0" fontId="56" fillId="32" borderId="0" xfId="0" applyFont="1" applyFill="1" applyAlignment="1">
      <alignment horizontal="left" vertical="top" wrapText="1"/>
    </xf>
    <xf numFmtId="0" fontId="3" fillId="32" borderId="21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49" fontId="8" fillId="35" borderId="10" xfId="0" applyNumberFormat="1" applyFont="1" applyFill="1" applyBorder="1" applyAlignment="1">
      <alignment horizontal="center" vertical="top"/>
    </xf>
    <xf numFmtId="49" fontId="8" fillId="35" borderId="10" xfId="0" applyNumberFormat="1" applyFont="1" applyFill="1" applyBorder="1" applyAlignment="1">
      <alignment horizontal="center" vertical="top" wrapText="1"/>
    </xf>
    <xf numFmtId="49" fontId="8" fillId="35" borderId="11" xfId="0" applyNumberFormat="1" applyFont="1" applyFill="1" applyBorder="1" applyAlignment="1">
      <alignment horizontal="center" vertical="top"/>
    </xf>
    <xf numFmtId="49" fontId="55" fillId="35" borderId="10" xfId="0" applyNumberFormat="1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left" vertical="top" wrapText="1"/>
    </xf>
    <xf numFmtId="49" fontId="4" fillId="0" borderId="14" xfId="56" applyNumberFormat="1" applyFont="1" applyFill="1" applyBorder="1" applyAlignment="1">
      <alignment horizontal="center" vertical="top"/>
      <protection/>
    </xf>
    <xf numFmtId="0" fontId="16" fillId="0" borderId="14" xfId="56" applyFont="1" applyFill="1" applyBorder="1" applyAlignment="1">
      <alignment horizontal="center" vertical="top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0" fillId="32" borderId="0" xfId="0" applyFill="1" applyAlignment="1">
      <alignment wrapText="1"/>
    </xf>
    <xf numFmtId="0" fontId="56" fillId="0" borderId="0" xfId="0" applyFont="1" applyAlignment="1">
      <alignment horizontal="left" vertical="top" wrapText="1"/>
    </xf>
    <xf numFmtId="0" fontId="4" fillId="32" borderId="10" xfId="53" applyFont="1" applyFill="1" applyBorder="1" applyAlignment="1">
      <alignment horizontal="center" vertical="center" wrapText="1"/>
      <protection/>
    </xf>
    <xf numFmtId="0" fontId="4" fillId="32" borderId="21" xfId="53" applyFont="1" applyFill="1" applyBorder="1" applyAlignment="1">
      <alignment vertical="center" wrapText="1"/>
      <protection/>
    </xf>
    <xf numFmtId="0" fontId="4" fillId="32" borderId="22" xfId="53" applyFont="1" applyFill="1" applyBorder="1" applyAlignment="1">
      <alignment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0" borderId="23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top" wrapText="1"/>
      <protection/>
    </xf>
    <xf numFmtId="49" fontId="8" fillId="32" borderId="11" xfId="0" applyNumberFormat="1" applyFont="1" applyFill="1" applyBorder="1" applyAlignment="1">
      <alignment horizontal="center" vertical="top"/>
    </xf>
    <xf numFmtId="49" fontId="8" fillId="32" borderId="12" xfId="0" applyNumberFormat="1" applyFont="1" applyFill="1" applyBorder="1" applyAlignment="1">
      <alignment horizontal="center" vertical="top"/>
    </xf>
    <xf numFmtId="49" fontId="8" fillId="32" borderId="10" xfId="0" applyNumberFormat="1" applyFont="1" applyFill="1" applyBorder="1" applyAlignment="1">
      <alignment horizontal="center" vertical="top"/>
    </xf>
    <xf numFmtId="49" fontId="8" fillId="32" borderId="13" xfId="0" applyNumberFormat="1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center" vertical="top"/>
    </xf>
    <xf numFmtId="49" fontId="10" fillId="32" borderId="13" xfId="0" applyNumberFormat="1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center" vertical="top"/>
    </xf>
    <xf numFmtId="0" fontId="6" fillId="32" borderId="11" xfId="53" applyFont="1" applyFill="1" applyBorder="1" applyAlignment="1">
      <alignment horizontal="left" vertical="top" wrapText="1"/>
      <protection/>
    </xf>
    <xf numFmtId="0" fontId="6" fillId="32" borderId="12" xfId="53" applyFont="1" applyFill="1" applyBorder="1" applyAlignment="1">
      <alignment horizontal="left" vertical="top" wrapText="1"/>
      <protection/>
    </xf>
    <xf numFmtId="49" fontId="6" fillId="32" borderId="10" xfId="53" applyNumberFormat="1" applyFont="1" applyFill="1" applyBorder="1" applyAlignment="1">
      <alignment horizontal="center" vertical="top"/>
      <protection/>
    </xf>
    <xf numFmtId="0" fontId="10" fillId="32" borderId="10" xfId="0" applyFont="1" applyFill="1" applyBorder="1" applyAlignment="1">
      <alignment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10" fillId="32" borderId="0" xfId="0" applyNumberFormat="1" applyFont="1" applyFill="1" applyAlignment="1">
      <alignment horizontal="center" vertical="top" wrapText="1"/>
    </xf>
    <xf numFmtId="0" fontId="11" fillId="32" borderId="0" xfId="0" applyFont="1" applyFill="1" applyAlignment="1">
      <alignment vertical="top" wrapText="1"/>
    </xf>
    <xf numFmtId="0" fontId="4" fillId="0" borderId="17" xfId="56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vertical="top"/>
      <protection/>
    </xf>
    <xf numFmtId="0" fontId="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horizontal="center" vertical="top"/>
    </xf>
    <xf numFmtId="0" fontId="9" fillId="32" borderId="0" xfId="0" applyFont="1" applyFill="1" applyAlignment="1">
      <alignment/>
    </xf>
    <xf numFmtId="164" fontId="8" fillId="32" borderId="10" xfId="0" applyNumberFormat="1" applyFont="1" applyFill="1" applyBorder="1" applyAlignment="1">
      <alignment horizontal="center" vertical="center" wrapText="1"/>
    </xf>
    <xf numFmtId="164" fontId="10" fillId="32" borderId="10" xfId="0" applyNumberFormat="1" applyFont="1" applyFill="1" applyBorder="1" applyAlignment="1">
      <alignment vertical="center" wrapText="1"/>
    </xf>
    <xf numFmtId="0" fontId="4" fillId="32" borderId="10" xfId="53" applyFont="1" applyFill="1" applyBorder="1" applyAlignment="1">
      <alignment horizontal="center" vertical="center" wrapText="1"/>
      <protection/>
    </xf>
    <xf numFmtId="165" fontId="3" fillId="32" borderId="1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166" fontId="3" fillId="32" borderId="10" xfId="0" applyNumberFormat="1" applyFont="1" applyFill="1" applyBorder="1" applyAlignment="1">
      <alignment horizontal="center" vertical="center" wrapText="1"/>
    </xf>
    <xf numFmtId="0" fontId="56" fillId="32" borderId="10" xfId="53" applyFont="1" applyFill="1" applyBorder="1" applyAlignment="1">
      <alignment horizontal="left" vertical="center" wrapText="1"/>
      <protection/>
    </xf>
    <xf numFmtId="164" fontId="3" fillId="0" borderId="14" xfId="56" applyNumberFormat="1" applyFont="1" applyFill="1" applyBorder="1" applyAlignment="1">
      <alignment horizontal="right" vertical="center" wrapText="1"/>
      <protection/>
    </xf>
    <xf numFmtId="164" fontId="3" fillId="0" borderId="14" xfId="54" applyNumberFormat="1" applyFont="1" applyFill="1" applyBorder="1" applyAlignment="1">
      <alignment horizontal="right" vertical="center"/>
      <protection/>
    </xf>
    <xf numFmtId="3" fontId="3" fillId="32" borderId="10" xfId="54" applyNumberFormat="1" applyFont="1" applyFill="1" applyBorder="1" applyAlignment="1">
      <alignment horizontal="right" vertical="center"/>
      <protection/>
    </xf>
    <xf numFmtId="3" fontId="3" fillId="32" borderId="14" xfId="54" applyNumberFormat="1" applyFont="1" applyFill="1" applyBorder="1" applyAlignment="1">
      <alignment horizontal="right" vertical="center"/>
      <protection/>
    </xf>
    <xf numFmtId="3" fontId="4" fillId="32" borderId="14" xfId="56" applyNumberFormat="1" applyFont="1" applyFill="1" applyBorder="1" applyAlignment="1">
      <alignment horizontal="center" vertical="center"/>
      <protection/>
    </xf>
    <xf numFmtId="0" fontId="58" fillId="32" borderId="0" xfId="0" applyFont="1" applyFill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49" fontId="3" fillId="34" borderId="14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justify" vertical="top"/>
    </xf>
    <xf numFmtId="0" fontId="8" fillId="32" borderId="11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49" fontId="8" fillId="32" borderId="24" xfId="0" applyNumberFormat="1" applyFont="1" applyFill="1" applyBorder="1" applyAlignment="1">
      <alignment horizontal="center" vertical="top" wrapText="1"/>
    </xf>
    <xf numFmtId="49" fontId="8" fillId="32" borderId="25" xfId="0" applyNumberFormat="1" applyFont="1" applyFill="1" applyBorder="1" applyAlignment="1">
      <alignment horizontal="center" vertical="top" wrapText="1"/>
    </xf>
    <xf numFmtId="49" fontId="8" fillId="32" borderId="26" xfId="0" applyNumberFormat="1" applyFont="1" applyFill="1" applyBorder="1" applyAlignment="1">
      <alignment horizontal="center" vertical="top" wrapText="1"/>
    </xf>
    <xf numFmtId="49" fontId="8" fillId="32" borderId="27" xfId="0" applyNumberFormat="1" applyFont="1" applyFill="1" applyBorder="1" applyAlignment="1">
      <alignment horizontal="center" vertical="top" wrapText="1"/>
    </xf>
    <xf numFmtId="49" fontId="8" fillId="32" borderId="0" xfId="0" applyNumberFormat="1" applyFont="1" applyFill="1" applyBorder="1" applyAlignment="1">
      <alignment horizontal="center" vertical="top" wrapText="1"/>
    </xf>
    <xf numFmtId="49" fontId="8" fillId="32" borderId="28" xfId="0" applyNumberFormat="1" applyFont="1" applyFill="1" applyBorder="1" applyAlignment="1">
      <alignment horizontal="center" vertical="top" wrapText="1"/>
    </xf>
    <xf numFmtId="49" fontId="8" fillId="32" borderId="29" xfId="0" applyNumberFormat="1" applyFont="1" applyFill="1" applyBorder="1" applyAlignment="1">
      <alignment horizontal="center" vertical="top" wrapText="1"/>
    </xf>
    <xf numFmtId="49" fontId="8" fillId="32" borderId="30" xfId="0" applyNumberFormat="1" applyFont="1" applyFill="1" applyBorder="1" applyAlignment="1">
      <alignment horizontal="center" vertical="top" wrapText="1"/>
    </xf>
    <xf numFmtId="49" fontId="8" fillId="32" borderId="31" xfId="0" applyNumberFormat="1" applyFont="1" applyFill="1" applyBorder="1" applyAlignment="1">
      <alignment horizontal="center" vertical="top" wrapText="1"/>
    </xf>
    <xf numFmtId="49" fontId="8" fillId="32" borderId="24" xfId="0" applyNumberFormat="1" applyFont="1" applyFill="1" applyBorder="1" applyAlignment="1">
      <alignment horizontal="center" vertical="top"/>
    </xf>
    <xf numFmtId="49" fontId="8" fillId="32" borderId="25" xfId="0" applyNumberFormat="1" applyFont="1" applyFill="1" applyBorder="1" applyAlignment="1">
      <alignment horizontal="center" vertical="top"/>
    </xf>
    <xf numFmtId="49" fontId="8" fillId="32" borderId="26" xfId="0" applyNumberFormat="1" applyFont="1" applyFill="1" applyBorder="1" applyAlignment="1">
      <alignment horizontal="center" vertical="top"/>
    </xf>
    <xf numFmtId="49" fontId="8" fillId="32" borderId="27" xfId="0" applyNumberFormat="1" applyFont="1" applyFill="1" applyBorder="1" applyAlignment="1">
      <alignment horizontal="center" vertical="top"/>
    </xf>
    <xf numFmtId="49" fontId="8" fillId="32" borderId="0" xfId="0" applyNumberFormat="1" applyFont="1" applyFill="1" applyBorder="1" applyAlignment="1">
      <alignment horizontal="center" vertical="top"/>
    </xf>
    <xf numFmtId="49" fontId="8" fillId="32" borderId="28" xfId="0" applyNumberFormat="1" applyFont="1" applyFill="1" applyBorder="1" applyAlignment="1">
      <alignment horizontal="center" vertical="top"/>
    </xf>
    <xf numFmtId="49" fontId="8" fillId="32" borderId="29" xfId="0" applyNumberFormat="1" applyFont="1" applyFill="1" applyBorder="1" applyAlignment="1">
      <alignment horizontal="center" vertical="top"/>
    </xf>
    <xf numFmtId="49" fontId="8" fillId="32" borderId="30" xfId="0" applyNumberFormat="1" applyFont="1" applyFill="1" applyBorder="1" applyAlignment="1">
      <alignment horizontal="center" vertical="top"/>
    </xf>
    <xf numFmtId="49" fontId="8" fillId="32" borderId="31" xfId="0" applyNumberFormat="1" applyFont="1" applyFill="1" applyBorder="1" applyAlignment="1">
      <alignment horizontal="center" vertical="top"/>
    </xf>
    <xf numFmtId="49" fontId="10" fillId="32" borderId="11" xfId="0" applyNumberFormat="1" applyFont="1" applyFill="1" applyBorder="1" applyAlignment="1">
      <alignment horizontal="center" vertical="top"/>
    </xf>
    <xf numFmtId="49" fontId="10" fillId="32" borderId="13" xfId="0" applyNumberFormat="1" applyFont="1" applyFill="1" applyBorder="1" applyAlignment="1">
      <alignment horizontal="center" vertical="top"/>
    </xf>
    <xf numFmtId="49" fontId="10" fillId="32" borderId="12" xfId="0" applyNumberFormat="1" applyFont="1" applyFill="1" applyBorder="1" applyAlignment="1">
      <alignment horizontal="center" vertical="top"/>
    </xf>
    <xf numFmtId="49" fontId="8" fillId="32" borderId="11" xfId="0" applyNumberFormat="1" applyFont="1" applyFill="1" applyBorder="1" applyAlignment="1">
      <alignment horizontal="center" vertical="top"/>
    </xf>
    <xf numFmtId="49" fontId="8" fillId="32" borderId="13" xfId="0" applyNumberFormat="1" applyFont="1" applyFill="1" applyBorder="1" applyAlignment="1">
      <alignment horizontal="center" vertical="top"/>
    </xf>
    <xf numFmtId="49" fontId="8" fillId="32" borderId="12" xfId="0" applyNumberFormat="1" applyFont="1" applyFill="1" applyBorder="1" applyAlignment="1">
      <alignment horizontal="center" vertical="top"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vertical="top"/>
    </xf>
    <xf numFmtId="0" fontId="8" fillId="35" borderId="11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18" fillId="32" borderId="11" xfId="0" applyFont="1" applyFill="1" applyBorder="1" applyAlignment="1">
      <alignment horizontal="left" vertical="top" wrapText="1"/>
    </xf>
    <xf numFmtId="0" fontId="18" fillId="32" borderId="13" xfId="0" applyFont="1" applyFill="1" applyBorder="1" applyAlignment="1">
      <alignment horizontal="left" vertical="top" wrapText="1"/>
    </xf>
    <xf numFmtId="0" fontId="18" fillId="32" borderId="12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center" vertical="top"/>
    </xf>
    <xf numFmtId="0" fontId="8" fillId="32" borderId="1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1" xfId="53" applyFont="1" applyFill="1" applyBorder="1" applyAlignment="1">
      <alignment horizontal="left" vertical="top" wrapText="1"/>
      <protection/>
    </xf>
    <xf numFmtId="0" fontId="6" fillId="32" borderId="12" xfId="53" applyFont="1" applyFill="1" applyBorder="1" applyAlignment="1">
      <alignment horizontal="left" vertical="top" wrapText="1"/>
      <protection/>
    </xf>
    <xf numFmtId="0" fontId="8" fillId="32" borderId="13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57" fillId="32" borderId="13" xfId="0" applyFont="1" applyFill="1" applyBorder="1" applyAlignment="1">
      <alignment horizontal="center" vertical="top" wrapText="1"/>
    </xf>
    <xf numFmtId="0" fontId="57" fillId="32" borderId="12" xfId="0" applyFont="1" applyFill="1" applyBorder="1" applyAlignment="1">
      <alignment horizontal="center" vertical="top" wrapText="1"/>
    </xf>
    <xf numFmtId="49" fontId="6" fillId="32" borderId="10" xfId="53" applyNumberFormat="1" applyFont="1" applyFill="1" applyBorder="1" applyAlignment="1">
      <alignment horizontal="center" vertical="top"/>
      <protection/>
    </xf>
    <xf numFmtId="0" fontId="10" fillId="32" borderId="10" xfId="0" applyFont="1" applyFill="1" applyBorder="1" applyAlignment="1">
      <alignment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left" vertical="top" wrapText="1"/>
    </xf>
    <xf numFmtId="0" fontId="55" fillId="32" borderId="11" xfId="53" applyFont="1" applyFill="1" applyBorder="1" applyAlignment="1">
      <alignment horizontal="left" vertical="top" wrapText="1"/>
      <protection/>
    </xf>
    <xf numFmtId="0" fontId="55" fillId="32" borderId="12" xfId="53" applyFont="1" applyFill="1" applyBorder="1" applyAlignment="1">
      <alignment horizontal="left" vertical="top" wrapText="1"/>
      <protection/>
    </xf>
    <xf numFmtId="164" fontId="8" fillId="32" borderId="21" xfId="0" applyNumberFormat="1" applyFont="1" applyFill="1" applyBorder="1" applyAlignment="1">
      <alignment horizontal="center" vertical="center" wrapText="1"/>
    </xf>
    <xf numFmtId="164" fontId="8" fillId="32" borderId="20" xfId="0" applyNumberFormat="1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top" wrapText="1"/>
    </xf>
    <xf numFmtId="49" fontId="10" fillId="32" borderId="13" xfId="0" applyNumberFormat="1" applyFont="1" applyFill="1" applyBorder="1" applyAlignment="1">
      <alignment horizontal="center" vertical="top" wrapText="1"/>
    </xf>
    <xf numFmtId="164" fontId="2" fillId="32" borderId="0" xfId="0" applyNumberFormat="1" applyFont="1" applyFill="1" applyAlignment="1">
      <alignment horizontal="right" vertical="top"/>
    </xf>
    <xf numFmtId="49" fontId="10" fillId="32" borderId="0" xfId="0" applyNumberFormat="1" applyFont="1" applyFill="1" applyAlignment="1">
      <alignment horizontal="center" vertical="top" wrapText="1"/>
    </xf>
    <xf numFmtId="0" fontId="11" fillId="32" borderId="0" xfId="0" applyFont="1" applyFill="1" applyAlignment="1">
      <alignment vertical="top" wrapText="1"/>
    </xf>
    <xf numFmtId="0" fontId="9" fillId="32" borderId="0" xfId="0" applyFont="1" applyFill="1" applyAlignment="1">
      <alignment/>
    </xf>
    <xf numFmtId="49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164" fontId="8" fillId="32" borderId="24" xfId="0" applyNumberFormat="1" applyFont="1" applyFill="1" applyBorder="1" applyAlignment="1">
      <alignment horizontal="center" vertical="center" wrapText="1"/>
    </xf>
    <xf numFmtId="164" fontId="8" fillId="32" borderId="25" xfId="0" applyNumberFormat="1" applyFont="1" applyFill="1" applyBorder="1" applyAlignment="1">
      <alignment horizontal="center" vertical="center" wrapText="1"/>
    </xf>
    <xf numFmtId="164" fontId="8" fillId="32" borderId="26" xfId="0" applyNumberFormat="1" applyFont="1" applyFill="1" applyBorder="1" applyAlignment="1">
      <alignment horizontal="center" vertical="center" wrapText="1"/>
    </xf>
    <xf numFmtId="49" fontId="3" fillId="0" borderId="11" xfId="56" applyNumberFormat="1" applyFont="1" applyFill="1" applyBorder="1" applyAlignment="1">
      <alignment horizontal="center" vertical="top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49" fontId="3" fillId="0" borderId="12" xfId="56" applyNumberFormat="1" applyFont="1" applyFill="1" applyBorder="1" applyAlignment="1">
      <alignment horizontal="center" vertical="top"/>
      <protection/>
    </xf>
    <xf numFmtId="0" fontId="4" fillId="0" borderId="10" xfId="56" applyFont="1" applyFill="1" applyBorder="1" applyAlignment="1">
      <alignment horizontal="left" vertical="top" wrapText="1"/>
      <protection/>
    </xf>
    <xf numFmtId="49" fontId="4" fillId="0" borderId="14" xfId="56" applyNumberFormat="1" applyFont="1" applyFill="1" applyBorder="1" applyAlignment="1">
      <alignment horizontal="center" vertical="top"/>
      <protection/>
    </xf>
    <xf numFmtId="0" fontId="16" fillId="0" borderId="14" xfId="56" applyFont="1" applyFill="1" applyBorder="1" applyAlignment="1">
      <alignment horizontal="center" vertical="top"/>
      <protection/>
    </xf>
    <xf numFmtId="0" fontId="4" fillId="0" borderId="14" xfId="56" applyFont="1" applyFill="1" applyBorder="1" applyAlignment="1">
      <alignment horizontal="left" vertical="top" wrapText="1"/>
      <protection/>
    </xf>
    <xf numFmtId="49" fontId="3" fillId="0" borderId="15" xfId="56" applyNumberFormat="1" applyFont="1" applyFill="1" applyBorder="1" applyAlignment="1">
      <alignment horizontal="center" vertical="top"/>
      <protection/>
    </xf>
    <xf numFmtId="49" fontId="3" fillId="0" borderId="19" xfId="56" applyNumberFormat="1" applyFont="1" applyFill="1" applyBorder="1" applyAlignment="1">
      <alignment horizontal="center" vertical="top"/>
      <protection/>
    </xf>
    <xf numFmtId="49" fontId="3" fillId="0" borderId="17" xfId="56" applyNumberFormat="1" applyFont="1" applyFill="1" applyBorder="1" applyAlignment="1">
      <alignment horizontal="center" vertical="top"/>
      <protection/>
    </xf>
    <xf numFmtId="0" fontId="4" fillId="0" borderId="15" xfId="56" applyFont="1" applyFill="1" applyBorder="1" applyAlignment="1">
      <alignment horizontal="left" vertical="top" wrapText="1"/>
      <protection/>
    </xf>
    <xf numFmtId="0" fontId="4" fillId="0" borderId="19" xfId="56" applyFont="1" applyFill="1" applyBorder="1" applyAlignment="1">
      <alignment horizontal="left" vertical="top" wrapText="1"/>
      <protection/>
    </xf>
    <xf numFmtId="0" fontId="4" fillId="0" borderId="17" xfId="56" applyFont="1" applyFill="1" applyBorder="1" applyAlignment="1">
      <alignment horizontal="left" vertical="top" wrapText="1"/>
      <protection/>
    </xf>
    <xf numFmtId="164" fontId="3" fillId="0" borderId="0" xfId="56" applyNumberFormat="1" applyFont="1" applyBorder="1" applyAlignment="1">
      <alignment horizontal="right" vertical="top"/>
      <protection/>
    </xf>
    <xf numFmtId="164" fontId="3" fillId="0" borderId="0" xfId="56" applyNumberFormat="1" applyFont="1" applyBorder="1" applyAlignment="1">
      <alignment horizontal="left" vertical="top"/>
      <protection/>
    </xf>
    <xf numFmtId="0" fontId="7" fillId="36" borderId="0" xfId="54" applyFont="1" applyFill="1" applyBorder="1" applyAlignment="1">
      <alignment horizontal="center" vertical="center" wrapText="1"/>
      <protection/>
    </xf>
    <xf numFmtId="0" fontId="4" fillId="36" borderId="0" xfId="54" applyFont="1" applyFill="1" applyBorder="1" applyAlignment="1">
      <alignment horizontal="left" vertical="top"/>
      <protection/>
    </xf>
    <xf numFmtId="0" fontId="5" fillId="36" borderId="0" xfId="54" applyFont="1" applyFill="1" applyBorder="1" applyAlignment="1">
      <alignment horizontal="center" vertical="top"/>
      <protection/>
    </xf>
    <xf numFmtId="0" fontId="4" fillId="0" borderId="0" xfId="54" applyFont="1" applyFill="1" applyBorder="1" applyAlignment="1">
      <alignment horizontal="left" vertical="top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32" xfId="56" applyFont="1" applyFill="1" applyBorder="1" applyAlignment="1">
      <alignment horizontal="center" vertical="center" wrapText="1"/>
      <protection/>
    </xf>
    <xf numFmtId="0" fontId="4" fillId="0" borderId="33" xfId="56" applyFont="1" applyFill="1" applyBorder="1" applyAlignment="1">
      <alignment horizontal="center" vertical="center" wrapText="1"/>
      <protection/>
    </xf>
    <xf numFmtId="0" fontId="4" fillId="32" borderId="0" xfId="53" applyFont="1" applyFill="1" applyAlignment="1">
      <alignment horizontal="left" vertical="top" wrapText="1"/>
      <protection/>
    </xf>
    <xf numFmtId="0" fontId="4" fillId="32" borderId="25" xfId="53" applyFont="1" applyFill="1" applyBorder="1" applyAlignment="1">
      <alignment horizontal="center" vertical="center" wrapText="1"/>
      <protection/>
    </xf>
    <xf numFmtId="0" fontId="4" fillId="32" borderId="0" xfId="53" applyFont="1" applyFill="1" applyBorder="1" applyAlignment="1">
      <alignment horizontal="center" vertical="center" wrapText="1"/>
      <protection/>
    </xf>
    <xf numFmtId="0" fontId="4" fillId="32" borderId="30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wrapText="1"/>
      <protection/>
    </xf>
    <xf numFmtId="0" fontId="4" fillId="32" borderId="12" xfId="53" applyFont="1" applyFill="1" applyBorder="1" applyAlignment="1">
      <alignment horizontal="center" vertical="center" wrapText="1"/>
      <protection/>
    </xf>
    <xf numFmtId="0" fontId="7" fillId="32" borderId="21" xfId="53" applyFont="1" applyFill="1" applyBorder="1" applyAlignment="1">
      <alignment horizontal="center" vertical="center" wrapText="1"/>
      <protection/>
    </xf>
    <xf numFmtId="0" fontId="7" fillId="32" borderId="22" xfId="53" applyFont="1" applyFill="1" applyBorder="1" applyAlignment="1">
      <alignment horizontal="center" vertical="center" wrapText="1"/>
      <protection/>
    </xf>
    <xf numFmtId="0" fontId="7" fillId="32" borderId="25" xfId="53" applyFont="1" applyFill="1" applyBorder="1" applyAlignment="1">
      <alignment horizontal="center" vertical="center" wrapText="1"/>
      <protection/>
    </xf>
    <xf numFmtId="0" fontId="4" fillId="32" borderId="13" xfId="53" applyFont="1" applyFill="1" applyBorder="1" applyAlignment="1">
      <alignment horizontal="center" vertical="center" wrapText="1"/>
      <protection/>
    </xf>
    <xf numFmtId="0" fontId="4" fillId="32" borderId="21" xfId="53" applyFont="1" applyFill="1" applyBorder="1" applyAlignment="1">
      <alignment horizontal="center" vertical="center" wrapText="1"/>
      <protection/>
    </xf>
    <xf numFmtId="0" fontId="4" fillId="32" borderId="20" xfId="53" applyFont="1" applyFill="1" applyBorder="1" applyAlignment="1">
      <alignment horizontal="center" vertical="center" wrapText="1"/>
      <protection/>
    </xf>
    <xf numFmtId="164" fontId="4" fillId="32" borderId="11" xfId="53" applyNumberFormat="1" applyFont="1" applyFill="1" applyBorder="1" applyAlignment="1">
      <alignment horizontal="center" vertical="center" wrapText="1"/>
      <protection/>
    </xf>
    <xf numFmtId="164" fontId="4" fillId="32" borderId="13" xfId="53" applyNumberFormat="1" applyFont="1" applyFill="1" applyBorder="1" applyAlignment="1">
      <alignment horizontal="center" vertical="center" wrapText="1"/>
      <protection/>
    </xf>
    <xf numFmtId="164" fontId="4" fillId="32" borderId="12" xfId="53" applyNumberFormat="1" applyFont="1" applyFill="1" applyBorder="1" applyAlignment="1">
      <alignment horizontal="center" vertical="center" wrapText="1"/>
      <protection/>
    </xf>
    <xf numFmtId="0" fontId="7" fillId="32" borderId="24" xfId="53" applyFont="1" applyFill="1" applyBorder="1" applyAlignment="1">
      <alignment horizontal="center" vertical="center" wrapText="1"/>
      <protection/>
    </xf>
    <xf numFmtId="49" fontId="15" fillId="32" borderId="21" xfId="0" applyNumberFormat="1" applyFont="1" applyFill="1" applyBorder="1" applyAlignment="1">
      <alignment horizontal="center" vertical="center" wrapText="1"/>
    </xf>
    <xf numFmtId="49" fontId="15" fillId="32" borderId="22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center" vertical="center" wrapText="1"/>
    </xf>
    <xf numFmtId="49" fontId="3" fillId="32" borderId="21" xfId="0" applyNumberFormat="1" applyFont="1" applyFill="1" applyBorder="1" applyAlignment="1">
      <alignment horizontal="center" vertical="center" wrapText="1"/>
    </xf>
    <xf numFmtId="49" fontId="3" fillId="32" borderId="22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4" fillId="32" borderId="0" xfId="53" applyFont="1" applyFill="1" applyAlignment="1">
      <alignment horizontal="right"/>
      <protection/>
    </xf>
    <xf numFmtId="0" fontId="0" fillId="32" borderId="0" xfId="0" applyFill="1" applyAlignment="1">
      <alignment horizontal="right"/>
    </xf>
    <xf numFmtId="0" fontId="7" fillId="32" borderId="0" xfId="53" applyFont="1" applyFill="1" applyAlignment="1">
      <alignment horizontal="center"/>
      <protection/>
    </xf>
    <xf numFmtId="0" fontId="4" fillId="32" borderId="0" xfId="53" applyFont="1" applyFill="1" applyAlignment="1">
      <alignment horizontal="left" vertical="top"/>
      <protection/>
    </xf>
    <xf numFmtId="0" fontId="4" fillId="32" borderId="0" xfId="53" applyFont="1" applyFill="1" applyAlignment="1">
      <alignment vertical="top"/>
      <protection/>
    </xf>
    <xf numFmtId="0" fontId="14" fillId="32" borderId="10" xfId="53" applyFont="1" applyFill="1" applyBorder="1" applyAlignment="1">
      <alignment horizontal="center" vertical="center" wrapText="1"/>
      <protection/>
    </xf>
    <xf numFmtId="0" fontId="14" fillId="32" borderId="10" xfId="53" applyFont="1" applyFill="1" applyBorder="1" applyAlignment="1">
      <alignment/>
      <protection/>
    </xf>
    <xf numFmtId="0" fontId="4" fillId="32" borderId="10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ГП на 2015 г изм 16.0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69"/>
  <sheetViews>
    <sheetView view="pageBreakPreview" zoomScale="75" zoomScaleSheetLayoutView="75" zoomScalePageLayoutView="0" workbookViewId="0" topLeftCell="A1">
      <pane xSplit="4" ySplit="10" topLeftCell="E30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M135" sqref="M135"/>
    </sheetView>
  </sheetViews>
  <sheetFormatPr defaultColWidth="9.140625" defaultRowHeight="15"/>
  <cols>
    <col min="1" max="4" width="3.7109375" style="2" customWidth="1"/>
    <col min="5" max="5" width="35.7109375" style="1" customWidth="1"/>
    <col min="6" max="6" width="28.7109375" style="1" customWidth="1"/>
    <col min="7" max="7" width="6.00390625" style="2" customWidth="1"/>
    <col min="8" max="8" width="8.00390625" style="2" customWidth="1"/>
    <col min="9" max="9" width="11.57421875" style="2" customWidth="1"/>
    <col min="10" max="10" width="6.421875" style="2" customWidth="1"/>
    <col min="11" max="15" width="11.57421875" style="191" customWidth="1"/>
    <col min="16" max="16" width="11.421875" style="0" bestFit="1" customWidth="1"/>
  </cols>
  <sheetData>
    <row r="1" spans="1:15" ht="13.5" customHeight="1">
      <c r="A1" s="164"/>
      <c r="B1" s="164"/>
      <c r="C1" s="164"/>
      <c r="D1" s="164"/>
      <c r="E1" s="165"/>
      <c r="F1" s="165"/>
      <c r="G1" s="164"/>
      <c r="H1" s="164"/>
      <c r="I1" s="164"/>
      <c r="J1" s="166"/>
      <c r="K1" s="297" t="s">
        <v>677</v>
      </c>
      <c r="L1" s="297"/>
      <c r="M1" s="297"/>
      <c r="N1" s="297"/>
      <c r="O1" s="297"/>
    </row>
    <row r="2" spans="1:15" ht="13.5" customHeight="1">
      <c r="A2" s="164"/>
      <c r="B2" s="164"/>
      <c r="C2" s="164"/>
      <c r="D2" s="164"/>
      <c r="E2" s="165"/>
      <c r="F2" s="165"/>
      <c r="G2" s="164"/>
      <c r="H2" s="164"/>
      <c r="I2" s="164"/>
      <c r="J2" s="166"/>
      <c r="K2" s="297"/>
      <c r="L2" s="297"/>
      <c r="M2" s="297"/>
      <c r="N2" s="297"/>
      <c r="O2" s="297"/>
    </row>
    <row r="3" spans="1:15" ht="15">
      <c r="A3" s="164"/>
      <c r="B3" s="164"/>
      <c r="C3" s="164"/>
      <c r="D3" s="164"/>
      <c r="E3" s="165"/>
      <c r="F3" s="165"/>
      <c r="G3" s="164"/>
      <c r="H3" s="164"/>
      <c r="I3" s="164"/>
      <c r="J3" s="164"/>
      <c r="K3" s="135"/>
      <c r="L3" s="135"/>
      <c r="M3" s="135"/>
      <c r="N3" s="135"/>
      <c r="O3" s="135"/>
    </row>
    <row r="4" spans="1:15" ht="15" customHeight="1">
      <c r="A4" s="298" t="s">
        <v>678</v>
      </c>
      <c r="B4" s="299"/>
      <c r="C4" s="299"/>
      <c r="D4" s="299"/>
      <c r="E4" s="299"/>
      <c r="F4" s="299"/>
      <c r="G4" s="299"/>
      <c r="H4" s="299"/>
      <c r="I4" s="299"/>
      <c r="J4" s="299"/>
      <c r="K4" s="300"/>
      <c r="L4" s="300"/>
      <c r="M4" s="300"/>
      <c r="N4" s="300"/>
      <c r="O4" s="300"/>
    </row>
    <row r="5" spans="1:15" ht="15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135"/>
      <c r="L5" s="135"/>
      <c r="M5" s="135"/>
      <c r="N5" s="135"/>
      <c r="O5" s="135"/>
    </row>
    <row r="6" spans="1:15" ht="18.75" customHeight="1">
      <c r="A6" s="301" t="s">
        <v>58</v>
      </c>
      <c r="B6" s="302"/>
      <c r="C6" s="302"/>
      <c r="D6" s="302"/>
      <c r="E6" s="302"/>
      <c r="F6" s="53" t="s">
        <v>237</v>
      </c>
      <c r="G6" s="52"/>
      <c r="H6" s="52"/>
      <c r="I6" s="52"/>
      <c r="J6" s="52"/>
      <c r="K6" s="222"/>
      <c r="L6" s="222"/>
      <c r="M6" s="222"/>
      <c r="N6" s="220"/>
      <c r="O6" s="220"/>
    </row>
    <row r="7" spans="1:15" ht="15">
      <c r="A7" s="301" t="s">
        <v>59</v>
      </c>
      <c r="B7" s="302"/>
      <c r="C7" s="302"/>
      <c r="D7" s="302"/>
      <c r="E7" s="302"/>
      <c r="F7" s="53" t="s">
        <v>72</v>
      </c>
      <c r="G7" s="53"/>
      <c r="H7" s="53"/>
      <c r="I7" s="53"/>
      <c r="J7" s="53"/>
      <c r="K7" s="222"/>
      <c r="L7" s="222"/>
      <c r="M7" s="222"/>
      <c r="N7" s="220"/>
      <c r="O7" s="220"/>
    </row>
    <row r="8" spans="1:15" ht="15" customHeight="1">
      <c r="A8" s="164"/>
      <c r="B8" s="164"/>
      <c r="C8" s="164"/>
      <c r="D8" s="164"/>
      <c r="E8" s="165"/>
      <c r="F8" s="165"/>
      <c r="G8" s="164"/>
      <c r="H8" s="164"/>
      <c r="I8" s="164"/>
      <c r="J8" s="164"/>
      <c r="K8" s="135"/>
      <c r="L8" s="135"/>
      <c r="M8" s="135"/>
      <c r="N8" s="135"/>
      <c r="O8" s="57" t="s">
        <v>60</v>
      </c>
    </row>
    <row r="9" spans="1:15" ht="57.75" customHeight="1">
      <c r="A9" s="303" t="s">
        <v>65</v>
      </c>
      <c r="B9" s="303"/>
      <c r="C9" s="303"/>
      <c r="D9" s="303"/>
      <c r="E9" s="304" t="s">
        <v>63</v>
      </c>
      <c r="F9" s="304" t="s">
        <v>64</v>
      </c>
      <c r="G9" s="303" t="s">
        <v>45</v>
      </c>
      <c r="H9" s="303"/>
      <c r="I9" s="303"/>
      <c r="J9" s="303"/>
      <c r="K9" s="305" t="s">
        <v>679</v>
      </c>
      <c r="L9" s="306"/>
      <c r="M9" s="307"/>
      <c r="N9" s="293" t="s">
        <v>683</v>
      </c>
      <c r="O9" s="294"/>
    </row>
    <row r="10" spans="1:15" ht="66.75" customHeight="1">
      <c r="A10" s="215" t="s">
        <v>39</v>
      </c>
      <c r="B10" s="215" t="s">
        <v>52</v>
      </c>
      <c r="C10" s="215" t="s">
        <v>40</v>
      </c>
      <c r="D10" s="215" t="s">
        <v>41</v>
      </c>
      <c r="E10" s="304"/>
      <c r="F10" s="304"/>
      <c r="G10" s="215" t="s">
        <v>42</v>
      </c>
      <c r="H10" s="215" t="s">
        <v>53</v>
      </c>
      <c r="I10" s="215" t="s">
        <v>43</v>
      </c>
      <c r="J10" s="215" t="s">
        <v>44</v>
      </c>
      <c r="K10" s="223" t="s">
        <v>680</v>
      </c>
      <c r="L10" s="223" t="s">
        <v>681</v>
      </c>
      <c r="M10" s="223" t="s">
        <v>682</v>
      </c>
      <c r="N10" s="223" t="s">
        <v>684</v>
      </c>
      <c r="O10" s="223" t="s">
        <v>685</v>
      </c>
    </row>
    <row r="11" spans="1:15" s="5" customFormat="1" ht="15" customHeight="1">
      <c r="A11" s="295" t="s">
        <v>105</v>
      </c>
      <c r="B11" s="295"/>
      <c r="C11" s="295"/>
      <c r="D11" s="295"/>
      <c r="E11" s="267" t="s">
        <v>237</v>
      </c>
      <c r="F11" s="207" t="s">
        <v>55</v>
      </c>
      <c r="G11" s="8"/>
      <c r="H11" s="8"/>
      <c r="I11" s="8" t="s">
        <v>517</v>
      </c>
      <c r="J11" s="8"/>
      <c r="K11" s="15">
        <f>SUM(K12:K20)</f>
        <v>4047733.9999999995</v>
      </c>
      <c r="L11" s="15">
        <f>SUM(L12:L20)</f>
        <v>4303183.8</v>
      </c>
      <c r="M11" s="15">
        <f>SUM(M12:M20)</f>
        <v>1862730.0000000002</v>
      </c>
      <c r="N11" s="224">
        <f>M11/K11*100</f>
        <v>46.0190812933854</v>
      </c>
      <c r="O11" s="224">
        <f>M11/L11*100</f>
        <v>43.28725163912358</v>
      </c>
    </row>
    <row r="12" spans="1:15" s="5" customFormat="1" ht="39" customHeight="1">
      <c r="A12" s="296"/>
      <c r="B12" s="296"/>
      <c r="C12" s="296"/>
      <c r="D12" s="296"/>
      <c r="E12" s="268"/>
      <c r="F12" s="10" t="s">
        <v>72</v>
      </c>
      <c r="G12" s="8" t="s">
        <v>1</v>
      </c>
      <c r="H12" s="8"/>
      <c r="I12" s="8"/>
      <c r="J12" s="8"/>
      <c r="K12" s="7">
        <f>K21+K58+K82+K97+K106+K201+K207+K211+K236+K246+K253+K270+K293</f>
        <v>2361294.5</v>
      </c>
      <c r="L12" s="7">
        <f>L21+L58+L82+L97+L106+L201+L207+L211+L236+L246+L253+L270+L293</f>
        <v>2642787.3000000003</v>
      </c>
      <c r="M12" s="7">
        <f>M21+M58+M82+M97+M106+M201+M207+M211+M236+M246+M253+M270+M293</f>
        <v>1327055</v>
      </c>
      <c r="N12" s="7">
        <f>M12/K12*100</f>
        <v>56.20031724124204</v>
      </c>
      <c r="O12" s="7">
        <f>M12/L12*100</f>
        <v>50.214218904412014</v>
      </c>
    </row>
    <row r="13" spans="1:15" s="5" customFormat="1" ht="38.25" customHeight="1">
      <c r="A13" s="296"/>
      <c r="B13" s="296"/>
      <c r="C13" s="296"/>
      <c r="D13" s="296"/>
      <c r="E13" s="268"/>
      <c r="F13" s="10" t="s">
        <v>56</v>
      </c>
      <c r="G13" s="8" t="s">
        <v>57</v>
      </c>
      <c r="H13" s="8"/>
      <c r="I13" s="8"/>
      <c r="J13" s="8"/>
      <c r="K13" s="7">
        <f aca="true" t="shared" si="0" ref="K13:M15">K107</f>
        <v>95000</v>
      </c>
      <c r="L13" s="7">
        <f t="shared" si="0"/>
        <v>44236</v>
      </c>
      <c r="M13" s="7">
        <f t="shared" si="0"/>
        <v>0</v>
      </c>
      <c r="N13" s="7">
        <f>M13/K13*100</f>
        <v>0</v>
      </c>
      <c r="O13" s="7">
        <f aca="true" t="shared" si="1" ref="O13:O71">M13/L13*100</f>
        <v>0</v>
      </c>
    </row>
    <row r="14" spans="1:15" s="5" customFormat="1" ht="53.25" customHeight="1">
      <c r="A14" s="296"/>
      <c r="B14" s="296"/>
      <c r="C14" s="296"/>
      <c r="D14" s="296"/>
      <c r="E14" s="268"/>
      <c r="F14" s="10" t="s">
        <v>531</v>
      </c>
      <c r="G14" s="8" t="s">
        <v>532</v>
      </c>
      <c r="H14" s="8"/>
      <c r="I14" s="8"/>
      <c r="J14" s="8"/>
      <c r="K14" s="7">
        <f t="shared" si="0"/>
        <v>0</v>
      </c>
      <c r="L14" s="7">
        <f t="shared" si="0"/>
        <v>19784</v>
      </c>
      <c r="M14" s="7">
        <f t="shared" si="0"/>
        <v>19784</v>
      </c>
      <c r="N14" s="7">
        <v>0</v>
      </c>
      <c r="O14" s="7">
        <f t="shared" si="1"/>
        <v>100</v>
      </c>
    </row>
    <row r="15" spans="1:15" s="5" customFormat="1" ht="38.25" customHeight="1">
      <c r="A15" s="296"/>
      <c r="B15" s="296"/>
      <c r="C15" s="296"/>
      <c r="D15" s="296"/>
      <c r="E15" s="268"/>
      <c r="F15" s="10" t="s">
        <v>187</v>
      </c>
      <c r="G15" s="8" t="s">
        <v>188</v>
      </c>
      <c r="H15" s="8"/>
      <c r="I15" s="8"/>
      <c r="J15" s="8"/>
      <c r="K15" s="7">
        <f t="shared" si="0"/>
        <v>1250936.4</v>
      </c>
      <c r="L15" s="7">
        <f t="shared" si="0"/>
        <v>1250936.4</v>
      </c>
      <c r="M15" s="7">
        <f t="shared" si="0"/>
        <v>350623.6</v>
      </c>
      <c r="N15" s="7">
        <f>M15/K15*100</f>
        <v>28.028890997176198</v>
      </c>
      <c r="O15" s="7">
        <f t="shared" si="1"/>
        <v>28.028890997176198</v>
      </c>
    </row>
    <row r="16" spans="1:16" s="26" customFormat="1" ht="31.5" customHeight="1">
      <c r="A16" s="296"/>
      <c r="B16" s="296"/>
      <c r="C16" s="296"/>
      <c r="D16" s="296"/>
      <c r="E16" s="268"/>
      <c r="F16" s="10" t="s">
        <v>30</v>
      </c>
      <c r="G16" s="8" t="s">
        <v>2</v>
      </c>
      <c r="H16" s="8"/>
      <c r="I16" s="8"/>
      <c r="J16" s="8"/>
      <c r="K16" s="7">
        <f>K154</f>
        <v>314798.8</v>
      </c>
      <c r="L16" s="7">
        <f>L154</f>
        <v>314798.8</v>
      </c>
      <c r="M16" s="7">
        <f>M154</f>
        <v>152463.3</v>
      </c>
      <c r="N16" s="7">
        <f aca="true" t="shared" si="2" ref="N16:N78">M16/K16*100</f>
        <v>48.43198258697301</v>
      </c>
      <c r="O16" s="7">
        <f t="shared" si="1"/>
        <v>48.43198258697301</v>
      </c>
      <c r="P16" s="5"/>
    </row>
    <row r="17" spans="1:16" s="26" customFormat="1" ht="85.5" customHeight="1">
      <c r="A17" s="296"/>
      <c r="B17" s="296"/>
      <c r="C17" s="296"/>
      <c r="D17" s="296"/>
      <c r="E17" s="268"/>
      <c r="F17" s="10" t="s">
        <v>27</v>
      </c>
      <c r="G17" s="8" t="s">
        <v>3</v>
      </c>
      <c r="H17" s="8"/>
      <c r="I17" s="8"/>
      <c r="J17" s="8"/>
      <c r="K17" s="7">
        <f>K254</f>
        <v>24049.3</v>
      </c>
      <c r="L17" s="7">
        <f>L254</f>
        <v>24049.3</v>
      </c>
      <c r="M17" s="7">
        <f>M254</f>
        <v>12804.1</v>
      </c>
      <c r="N17" s="7">
        <f t="shared" si="2"/>
        <v>53.24105067507162</v>
      </c>
      <c r="O17" s="7">
        <f t="shared" si="1"/>
        <v>53.24105067507162</v>
      </c>
      <c r="P17" s="5"/>
    </row>
    <row r="18" spans="1:16" s="26" customFormat="1" ht="28.5" customHeight="1">
      <c r="A18" s="296"/>
      <c r="B18" s="296"/>
      <c r="C18" s="296"/>
      <c r="D18" s="296"/>
      <c r="E18" s="268"/>
      <c r="F18" s="10" t="s">
        <v>31</v>
      </c>
      <c r="G18" s="8" t="s">
        <v>4</v>
      </c>
      <c r="H18" s="8"/>
      <c r="I18" s="8"/>
      <c r="J18" s="8"/>
      <c r="K18" s="7">
        <f>K110+K155</f>
        <v>0</v>
      </c>
      <c r="L18" s="7">
        <f>L110+L155</f>
        <v>4782</v>
      </c>
      <c r="M18" s="7">
        <f>M110+M155</f>
        <v>0</v>
      </c>
      <c r="N18" s="7">
        <v>0</v>
      </c>
      <c r="O18" s="7">
        <f t="shared" si="1"/>
        <v>0</v>
      </c>
      <c r="P18" s="5"/>
    </row>
    <row r="19" spans="1:16" s="26" customFormat="1" ht="28.5" customHeight="1">
      <c r="A19" s="296"/>
      <c r="B19" s="296"/>
      <c r="C19" s="296"/>
      <c r="D19" s="296"/>
      <c r="E19" s="268"/>
      <c r="F19" s="23" t="s">
        <v>171</v>
      </c>
      <c r="G19" s="8" t="s">
        <v>200</v>
      </c>
      <c r="H19" s="8"/>
      <c r="I19" s="8"/>
      <c r="J19" s="8"/>
      <c r="K19" s="7">
        <f>K157</f>
        <v>1455</v>
      </c>
      <c r="L19" s="7">
        <f>L157</f>
        <v>1610</v>
      </c>
      <c r="M19" s="7">
        <f>M157</f>
        <v>0</v>
      </c>
      <c r="N19" s="7">
        <f t="shared" si="2"/>
        <v>0</v>
      </c>
      <c r="O19" s="7">
        <f t="shared" si="1"/>
        <v>0</v>
      </c>
      <c r="P19" s="5"/>
    </row>
    <row r="20" spans="1:16" s="26" customFormat="1" ht="41.25" customHeight="1">
      <c r="A20" s="296"/>
      <c r="B20" s="296"/>
      <c r="C20" s="296"/>
      <c r="D20" s="296"/>
      <c r="E20" s="269"/>
      <c r="F20" s="10" t="s">
        <v>216</v>
      </c>
      <c r="G20" s="8" t="s">
        <v>259</v>
      </c>
      <c r="H20" s="8"/>
      <c r="I20" s="8"/>
      <c r="J20" s="8"/>
      <c r="K20" s="7">
        <f>K156</f>
        <v>200</v>
      </c>
      <c r="L20" s="7">
        <f>L156</f>
        <v>200</v>
      </c>
      <c r="M20" s="7">
        <f>M156</f>
        <v>0</v>
      </c>
      <c r="N20" s="7">
        <f t="shared" si="2"/>
        <v>0</v>
      </c>
      <c r="O20" s="7">
        <f t="shared" si="1"/>
        <v>0</v>
      </c>
      <c r="P20" s="5"/>
    </row>
    <row r="21" spans="1:16" s="26" customFormat="1" ht="20.25" customHeight="1">
      <c r="A21" s="288" t="s">
        <v>105</v>
      </c>
      <c r="B21" s="288" t="s">
        <v>173</v>
      </c>
      <c r="C21" s="288"/>
      <c r="D21" s="288"/>
      <c r="E21" s="276" t="s">
        <v>106</v>
      </c>
      <c r="F21" s="207" t="s">
        <v>55</v>
      </c>
      <c r="G21" s="27"/>
      <c r="H21" s="27"/>
      <c r="I21" s="8" t="s">
        <v>518</v>
      </c>
      <c r="J21" s="27"/>
      <c r="K21" s="15">
        <f>SUM(K22:K22)</f>
        <v>342033.5</v>
      </c>
      <c r="L21" s="15">
        <f>SUM(L22:L22)</f>
        <v>357033.5</v>
      </c>
      <c r="M21" s="15">
        <f>SUM(M22:M22)</f>
        <v>223227.6</v>
      </c>
      <c r="N21" s="15">
        <f t="shared" si="2"/>
        <v>65.26483516965443</v>
      </c>
      <c r="O21" s="15">
        <f t="shared" si="1"/>
        <v>62.52287250356059</v>
      </c>
      <c r="P21" s="5"/>
    </row>
    <row r="22" spans="1:16" s="26" customFormat="1" ht="39" customHeight="1">
      <c r="A22" s="289"/>
      <c r="B22" s="289"/>
      <c r="C22" s="289"/>
      <c r="D22" s="289"/>
      <c r="E22" s="290"/>
      <c r="F22" s="10" t="s">
        <v>72</v>
      </c>
      <c r="G22" s="8" t="s">
        <v>1</v>
      </c>
      <c r="H22" s="8"/>
      <c r="I22" s="8"/>
      <c r="J22" s="8"/>
      <c r="K22" s="7">
        <f>K23+K26+K29+K32+K34+K36+K39+K43+K45+K51+K52+K54</f>
        <v>342033.5</v>
      </c>
      <c r="L22" s="7">
        <f>L23+L26+L29+L32+L34+L36+L39+L43+L45+L51+L52+L54</f>
        <v>357033.5</v>
      </c>
      <c r="M22" s="7">
        <f>M23+M26+M29+M32+M34+M36+M39+M43+M45+M51+M52+M54</f>
        <v>223227.6</v>
      </c>
      <c r="N22" s="7">
        <f t="shared" si="2"/>
        <v>65.26483516965443</v>
      </c>
      <c r="O22" s="7">
        <f t="shared" si="1"/>
        <v>62.52287250356059</v>
      </c>
      <c r="P22" s="5"/>
    </row>
    <row r="23" spans="1:16" s="26" customFormat="1" ht="36.75" customHeight="1">
      <c r="A23" s="201" t="s">
        <v>105</v>
      </c>
      <c r="B23" s="201" t="s">
        <v>173</v>
      </c>
      <c r="C23" s="201" t="s">
        <v>48</v>
      </c>
      <c r="D23" s="201"/>
      <c r="E23" s="10" t="s">
        <v>269</v>
      </c>
      <c r="F23" s="10" t="s">
        <v>72</v>
      </c>
      <c r="G23" s="8" t="s">
        <v>1</v>
      </c>
      <c r="H23" s="8" t="s">
        <v>5</v>
      </c>
      <c r="I23" s="8" t="s">
        <v>335</v>
      </c>
      <c r="J23" s="8"/>
      <c r="K23" s="7">
        <f>K24+K25</f>
        <v>0</v>
      </c>
      <c r="L23" s="7">
        <f>L24+L25</f>
        <v>0</v>
      </c>
      <c r="M23" s="7">
        <f>M24+M25</f>
        <v>0</v>
      </c>
      <c r="N23" s="7">
        <v>0</v>
      </c>
      <c r="O23" s="7">
        <v>0</v>
      </c>
      <c r="P23" s="5"/>
    </row>
    <row r="24" spans="1:16" s="132" customFormat="1" ht="54" customHeight="1">
      <c r="A24" s="201" t="s">
        <v>105</v>
      </c>
      <c r="B24" s="201" t="s">
        <v>173</v>
      </c>
      <c r="C24" s="201" t="s">
        <v>48</v>
      </c>
      <c r="D24" s="201" t="s">
        <v>48</v>
      </c>
      <c r="E24" s="10" t="s">
        <v>7</v>
      </c>
      <c r="F24" s="10" t="s">
        <v>72</v>
      </c>
      <c r="G24" s="8" t="s">
        <v>1</v>
      </c>
      <c r="H24" s="8" t="s">
        <v>5</v>
      </c>
      <c r="I24" s="8" t="s">
        <v>655</v>
      </c>
      <c r="J24" s="8" t="s">
        <v>6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33"/>
    </row>
    <row r="25" spans="1:16" s="132" customFormat="1" ht="78" customHeight="1">
      <c r="A25" s="201" t="s">
        <v>105</v>
      </c>
      <c r="B25" s="201" t="s">
        <v>173</v>
      </c>
      <c r="C25" s="201" t="s">
        <v>48</v>
      </c>
      <c r="D25" s="201" t="s">
        <v>47</v>
      </c>
      <c r="E25" s="10" t="s">
        <v>8</v>
      </c>
      <c r="F25" s="10" t="s">
        <v>72</v>
      </c>
      <c r="G25" s="8" t="s">
        <v>1</v>
      </c>
      <c r="H25" s="8" t="s">
        <v>5</v>
      </c>
      <c r="I25" s="8" t="s">
        <v>656</v>
      </c>
      <c r="J25" s="8" t="s">
        <v>6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33"/>
    </row>
    <row r="26" spans="1:16" s="132" customFormat="1" ht="42" customHeight="1">
      <c r="A26" s="264" t="s">
        <v>105</v>
      </c>
      <c r="B26" s="264" t="s">
        <v>173</v>
      </c>
      <c r="C26" s="264" t="s">
        <v>47</v>
      </c>
      <c r="D26" s="264"/>
      <c r="E26" s="56" t="s">
        <v>270</v>
      </c>
      <c r="F26" s="10" t="s">
        <v>72</v>
      </c>
      <c r="G26" s="8" t="s">
        <v>1</v>
      </c>
      <c r="H26" s="8" t="s">
        <v>5</v>
      </c>
      <c r="I26" s="8" t="s">
        <v>471</v>
      </c>
      <c r="J26" s="8" t="s">
        <v>6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33"/>
    </row>
    <row r="27" spans="1:16" s="78" customFormat="1" ht="42" customHeight="1" hidden="1">
      <c r="A27" s="265"/>
      <c r="B27" s="265"/>
      <c r="C27" s="265"/>
      <c r="D27" s="265"/>
      <c r="E27" s="291" t="s">
        <v>185</v>
      </c>
      <c r="F27" s="10" t="s">
        <v>72</v>
      </c>
      <c r="G27" s="8" t="s">
        <v>1</v>
      </c>
      <c r="H27" s="8" t="s">
        <v>5</v>
      </c>
      <c r="I27" s="8" t="s">
        <v>336</v>
      </c>
      <c r="J27" s="8" t="s">
        <v>6</v>
      </c>
      <c r="K27" s="7">
        <v>0</v>
      </c>
      <c r="L27" s="7"/>
      <c r="M27" s="7"/>
      <c r="N27" s="7" t="e">
        <f t="shared" si="2"/>
        <v>#DIV/0!</v>
      </c>
      <c r="O27" s="7" t="e">
        <f t="shared" si="1"/>
        <v>#DIV/0!</v>
      </c>
      <c r="P27" s="5"/>
    </row>
    <row r="28" spans="1:16" s="78" customFormat="1" ht="42" customHeight="1" hidden="1">
      <c r="A28" s="266"/>
      <c r="B28" s="266"/>
      <c r="C28" s="266"/>
      <c r="D28" s="266"/>
      <c r="E28" s="292"/>
      <c r="F28" s="10" t="s">
        <v>72</v>
      </c>
      <c r="G28" s="8" t="s">
        <v>1</v>
      </c>
      <c r="H28" s="8" t="s">
        <v>5</v>
      </c>
      <c r="I28" s="8" t="s">
        <v>337</v>
      </c>
      <c r="J28" s="8" t="s">
        <v>6</v>
      </c>
      <c r="K28" s="7">
        <v>0</v>
      </c>
      <c r="L28" s="7"/>
      <c r="M28" s="7"/>
      <c r="N28" s="7" t="e">
        <f t="shared" si="2"/>
        <v>#DIV/0!</v>
      </c>
      <c r="O28" s="7" t="e">
        <f t="shared" si="1"/>
        <v>#DIV/0!</v>
      </c>
      <c r="P28" s="5"/>
    </row>
    <row r="29" spans="1:16" s="26" customFormat="1" ht="51" customHeight="1">
      <c r="A29" s="264" t="s">
        <v>105</v>
      </c>
      <c r="B29" s="264" t="s">
        <v>173</v>
      </c>
      <c r="C29" s="264" t="s">
        <v>49</v>
      </c>
      <c r="D29" s="264"/>
      <c r="E29" s="10" t="s">
        <v>271</v>
      </c>
      <c r="F29" s="10" t="s">
        <v>72</v>
      </c>
      <c r="G29" s="8" t="s">
        <v>1</v>
      </c>
      <c r="H29" s="8" t="s">
        <v>5</v>
      </c>
      <c r="I29" s="8" t="s">
        <v>472</v>
      </c>
      <c r="J29" s="8" t="s">
        <v>6</v>
      </c>
      <c r="K29" s="7">
        <f>K30+K31</f>
        <v>304701.9</v>
      </c>
      <c r="L29" s="7">
        <v>304701.9</v>
      </c>
      <c r="M29" s="7">
        <v>213237.9</v>
      </c>
      <c r="N29" s="7">
        <f t="shared" si="2"/>
        <v>69.98246482873917</v>
      </c>
      <c r="O29" s="7">
        <f t="shared" si="1"/>
        <v>69.98246482873917</v>
      </c>
      <c r="P29" s="5"/>
    </row>
    <row r="30" spans="1:16" s="78" customFormat="1" ht="40.5" customHeight="1" hidden="1">
      <c r="A30" s="265"/>
      <c r="B30" s="265"/>
      <c r="C30" s="265"/>
      <c r="D30" s="265"/>
      <c r="E30" s="240" t="s">
        <v>317</v>
      </c>
      <c r="F30" s="10" t="s">
        <v>72</v>
      </c>
      <c r="G30" s="8" t="s">
        <v>1</v>
      </c>
      <c r="H30" s="8" t="s">
        <v>5</v>
      </c>
      <c r="I30" s="8" t="s">
        <v>563</v>
      </c>
      <c r="J30" s="8" t="s">
        <v>6</v>
      </c>
      <c r="K30" s="7">
        <f>249670.2-49968.3</f>
        <v>199701.90000000002</v>
      </c>
      <c r="L30" s="7"/>
      <c r="M30" s="7"/>
      <c r="N30" s="7">
        <f t="shared" si="2"/>
        <v>0</v>
      </c>
      <c r="O30" s="7" t="e">
        <f t="shared" si="1"/>
        <v>#DIV/0!</v>
      </c>
      <c r="P30" s="5"/>
    </row>
    <row r="31" spans="1:16" s="78" customFormat="1" ht="43.5" customHeight="1" hidden="1">
      <c r="A31" s="266"/>
      <c r="B31" s="266"/>
      <c r="C31" s="266"/>
      <c r="D31" s="266"/>
      <c r="E31" s="242"/>
      <c r="F31" s="10" t="s">
        <v>72</v>
      </c>
      <c r="G31" s="8" t="s">
        <v>1</v>
      </c>
      <c r="H31" s="8" t="s">
        <v>5</v>
      </c>
      <c r="I31" s="8" t="s">
        <v>564</v>
      </c>
      <c r="J31" s="8" t="s">
        <v>6</v>
      </c>
      <c r="K31" s="7">
        <v>105000</v>
      </c>
      <c r="L31" s="7"/>
      <c r="M31" s="7"/>
      <c r="N31" s="7">
        <f t="shared" si="2"/>
        <v>0</v>
      </c>
      <c r="O31" s="7" t="e">
        <f t="shared" si="1"/>
        <v>#DIV/0!</v>
      </c>
      <c r="P31" s="5"/>
    </row>
    <row r="32" spans="1:16" s="26" customFormat="1" ht="39.75" customHeight="1">
      <c r="A32" s="264" t="s">
        <v>105</v>
      </c>
      <c r="B32" s="264" t="s">
        <v>173</v>
      </c>
      <c r="C32" s="264" t="s">
        <v>50</v>
      </c>
      <c r="D32" s="264"/>
      <c r="E32" s="75" t="s">
        <v>272</v>
      </c>
      <c r="F32" s="10" t="s">
        <v>72</v>
      </c>
      <c r="G32" s="8" t="s">
        <v>1</v>
      </c>
      <c r="H32" s="8" t="s">
        <v>5</v>
      </c>
      <c r="I32" s="8" t="s">
        <v>424</v>
      </c>
      <c r="J32" s="8" t="s">
        <v>10</v>
      </c>
      <c r="K32" s="7">
        <f>K33</f>
        <v>4422.3</v>
      </c>
      <c r="L32" s="7">
        <v>4422.3</v>
      </c>
      <c r="M32" s="7">
        <v>2211.1</v>
      </c>
      <c r="N32" s="7">
        <f t="shared" si="2"/>
        <v>49.998869366619175</v>
      </c>
      <c r="O32" s="7">
        <f t="shared" si="1"/>
        <v>49.998869366619175</v>
      </c>
      <c r="P32" s="5"/>
    </row>
    <row r="33" spans="1:16" s="78" customFormat="1" ht="54.75" customHeight="1" hidden="1">
      <c r="A33" s="266"/>
      <c r="B33" s="266"/>
      <c r="C33" s="266"/>
      <c r="D33" s="266"/>
      <c r="E33" s="75" t="s">
        <v>318</v>
      </c>
      <c r="F33" s="10" t="s">
        <v>72</v>
      </c>
      <c r="G33" s="8" t="s">
        <v>1</v>
      </c>
      <c r="H33" s="8" t="s">
        <v>5</v>
      </c>
      <c r="I33" s="8" t="s">
        <v>338</v>
      </c>
      <c r="J33" s="8" t="s">
        <v>10</v>
      </c>
      <c r="K33" s="7">
        <v>4422.3</v>
      </c>
      <c r="L33" s="7"/>
      <c r="M33" s="7"/>
      <c r="N33" s="7">
        <f t="shared" si="2"/>
        <v>0</v>
      </c>
      <c r="O33" s="7" t="e">
        <f t="shared" si="1"/>
        <v>#DIV/0!</v>
      </c>
      <c r="P33" s="5"/>
    </row>
    <row r="34" spans="1:16" s="132" customFormat="1" ht="41.25" customHeight="1">
      <c r="A34" s="264" t="s">
        <v>105</v>
      </c>
      <c r="B34" s="264" t="s">
        <v>173</v>
      </c>
      <c r="C34" s="264" t="s">
        <v>67</v>
      </c>
      <c r="D34" s="264"/>
      <c r="E34" s="10" t="s">
        <v>273</v>
      </c>
      <c r="F34" s="10" t="s">
        <v>72</v>
      </c>
      <c r="G34" s="8" t="s">
        <v>1</v>
      </c>
      <c r="H34" s="8" t="s">
        <v>5</v>
      </c>
      <c r="I34" s="8" t="s">
        <v>473</v>
      </c>
      <c r="J34" s="8" t="s">
        <v>6</v>
      </c>
      <c r="K34" s="7">
        <f>K35</f>
        <v>0</v>
      </c>
      <c r="L34" s="7">
        <v>0</v>
      </c>
      <c r="M34" s="7">
        <v>0</v>
      </c>
      <c r="N34" s="7">
        <v>0</v>
      </c>
      <c r="O34" s="7">
        <v>0</v>
      </c>
      <c r="P34" s="5"/>
    </row>
    <row r="35" spans="1:16" s="26" customFormat="1" ht="54" customHeight="1" hidden="1">
      <c r="A35" s="266"/>
      <c r="B35" s="266"/>
      <c r="C35" s="266"/>
      <c r="D35" s="266"/>
      <c r="E35" s="10" t="s">
        <v>339</v>
      </c>
      <c r="F35" s="10" t="s">
        <v>72</v>
      </c>
      <c r="G35" s="8" t="s">
        <v>1</v>
      </c>
      <c r="H35" s="8" t="s">
        <v>5</v>
      </c>
      <c r="I35" s="8" t="s">
        <v>474</v>
      </c>
      <c r="J35" s="8" t="s">
        <v>6</v>
      </c>
      <c r="K35" s="7">
        <v>0</v>
      </c>
      <c r="L35" s="7"/>
      <c r="M35" s="7"/>
      <c r="N35" s="7" t="e">
        <f t="shared" si="2"/>
        <v>#DIV/0!</v>
      </c>
      <c r="O35" s="7" t="e">
        <f t="shared" si="1"/>
        <v>#DIV/0!</v>
      </c>
      <c r="P35" s="5"/>
    </row>
    <row r="36" spans="1:16" s="26" customFormat="1" ht="39" customHeight="1">
      <c r="A36" s="201" t="s">
        <v>105</v>
      </c>
      <c r="B36" s="201" t="s">
        <v>173</v>
      </c>
      <c r="C36" s="201" t="s">
        <v>68</v>
      </c>
      <c r="D36" s="201"/>
      <c r="E36" s="10" t="s">
        <v>274</v>
      </c>
      <c r="F36" s="10" t="s">
        <v>72</v>
      </c>
      <c r="G36" s="8" t="s">
        <v>1</v>
      </c>
      <c r="H36" s="8" t="s">
        <v>5</v>
      </c>
      <c r="I36" s="8" t="s">
        <v>340</v>
      </c>
      <c r="J36" s="8"/>
      <c r="K36" s="7">
        <f>K37+K38</f>
        <v>26909.3</v>
      </c>
      <c r="L36" s="7">
        <f>L37+L38</f>
        <v>26909.3</v>
      </c>
      <c r="M36" s="7">
        <f>M37+M38</f>
        <v>7778.6</v>
      </c>
      <c r="N36" s="7">
        <f t="shared" si="2"/>
        <v>28.90673484631707</v>
      </c>
      <c r="O36" s="7">
        <f t="shared" si="1"/>
        <v>28.90673484631707</v>
      </c>
      <c r="P36" s="5"/>
    </row>
    <row r="37" spans="1:16" s="26" customFormat="1" ht="39" customHeight="1">
      <c r="A37" s="201" t="s">
        <v>105</v>
      </c>
      <c r="B37" s="201" t="s">
        <v>173</v>
      </c>
      <c r="C37" s="201" t="s">
        <v>68</v>
      </c>
      <c r="D37" s="201" t="s">
        <v>48</v>
      </c>
      <c r="E37" s="10" t="s">
        <v>288</v>
      </c>
      <c r="F37" s="10" t="s">
        <v>72</v>
      </c>
      <c r="G37" s="8" t="s">
        <v>1</v>
      </c>
      <c r="H37" s="8" t="s">
        <v>5</v>
      </c>
      <c r="I37" s="9" t="s">
        <v>341</v>
      </c>
      <c r="J37" s="8" t="s">
        <v>6</v>
      </c>
      <c r="K37" s="7">
        <v>11940</v>
      </c>
      <c r="L37" s="7">
        <v>11940</v>
      </c>
      <c r="M37" s="7">
        <v>0</v>
      </c>
      <c r="N37" s="7">
        <f t="shared" si="2"/>
        <v>0</v>
      </c>
      <c r="O37" s="7">
        <f t="shared" si="1"/>
        <v>0</v>
      </c>
      <c r="P37" s="5"/>
    </row>
    <row r="38" spans="1:16" s="26" customFormat="1" ht="54.75" customHeight="1">
      <c r="A38" s="201" t="s">
        <v>105</v>
      </c>
      <c r="B38" s="201" t="s">
        <v>173</v>
      </c>
      <c r="C38" s="201" t="s">
        <v>68</v>
      </c>
      <c r="D38" s="201" t="s">
        <v>47</v>
      </c>
      <c r="E38" s="10" t="s">
        <v>289</v>
      </c>
      <c r="F38" s="10" t="s">
        <v>72</v>
      </c>
      <c r="G38" s="8" t="s">
        <v>1</v>
      </c>
      <c r="H38" s="8" t="s">
        <v>5</v>
      </c>
      <c r="I38" s="9" t="s">
        <v>342</v>
      </c>
      <c r="J38" s="8" t="s">
        <v>6</v>
      </c>
      <c r="K38" s="7">
        <v>14969.3</v>
      </c>
      <c r="L38" s="7">
        <v>14969.3</v>
      </c>
      <c r="M38" s="7">
        <v>7778.6</v>
      </c>
      <c r="N38" s="7">
        <f t="shared" si="2"/>
        <v>51.96368567668495</v>
      </c>
      <c r="O38" s="7">
        <f t="shared" si="1"/>
        <v>51.96368567668495</v>
      </c>
      <c r="P38" s="5"/>
    </row>
    <row r="39" spans="1:16" s="26" customFormat="1" ht="43.5" customHeight="1">
      <c r="A39" s="201" t="s">
        <v>105</v>
      </c>
      <c r="B39" s="201" t="s">
        <v>173</v>
      </c>
      <c r="C39" s="201" t="s">
        <v>69</v>
      </c>
      <c r="D39" s="201"/>
      <c r="E39" s="10" t="s">
        <v>275</v>
      </c>
      <c r="F39" s="10" t="s">
        <v>72</v>
      </c>
      <c r="G39" s="8" t="s">
        <v>1</v>
      </c>
      <c r="H39" s="8" t="s">
        <v>5</v>
      </c>
      <c r="I39" s="9" t="s">
        <v>425</v>
      </c>
      <c r="J39" s="8"/>
      <c r="K39" s="7">
        <f>K40</f>
        <v>6000</v>
      </c>
      <c r="L39" s="7">
        <v>6000</v>
      </c>
      <c r="M39" s="7">
        <v>0</v>
      </c>
      <c r="N39" s="7">
        <f t="shared" si="2"/>
        <v>0</v>
      </c>
      <c r="O39" s="7">
        <f t="shared" si="1"/>
        <v>0</v>
      </c>
      <c r="P39" s="5"/>
    </row>
    <row r="40" spans="1:16" s="78" customFormat="1" ht="52.5" customHeight="1" hidden="1">
      <c r="A40" s="201"/>
      <c r="B40" s="201"/>
      <c r="C40" s="201"/>
      <c r="D40" s="201"/>
      <c r="E40" s="10" t="s">
        <v>516</v>
      </c>
      <c r="F40" s="10"/>
      <c r="G40" s="8"/>
      <c r="H40" s="8"/>
      <c r="I40" s="9"/>
      <c r="J40" s="8"/>
      <c r="K40" s="7">
        <f>K41+K42</f>
        <v>6000</v>
      </c>
      <c r="L40" s="7"/>
      <c r="M40" s="7"/>
      <c r="N40" s="7">
        <f t="shared" si="2"/>
        <v>0</v>
      </c>
      <c r="O40" s="7" t="e">
        <f t="shared" si="1"/>
        <v>#DIV/0!</v>
      </c>
      <c r="P40" s="5"/>
    </row>
    <row r="41" spans="1:16" s="78" customFormat="1" ht="42.75" customHeight="1" hidden="1">
      <c r="A41" s="201" t="s">
        <v>105</v>
      </c>
      <c r="B41" s="201" t="s">
        <v>48</v>
      </c>
      <c r="C41" s="201" t="s">
        <v>69</v>
      </c>
      <c r="D41" s="201" t="s">
        <v>48</v>
      </c>
      <c r="E41" s="10" t="s">
        <v>276</v>
      </c>
      <c r="F41" s="10" t="s">
        <v>72</v>
      </c>
      <c r="G41" s="8" t="s">
        <v>1</v>
      </c>
      <c r="H41" s="8" t="s">
        <v>5</v>
      </c>
      <c r="I41" s="9" t="s">
        <v>343</v>
      </c>
      <c r="J41" s="8" t="s">
        <v>205</v>
      </c>
      <c r="K41" s="7">
        <v>5000</v>
      </c>
      <c r="L41" s="7"/>
      <c r="M41" s="7"/>
      <c r="N41" s="7">
        <f t="shared" si="2"/>
        <v>0</v>
      </c>
      <c r="O41" s="7" t="e">
        <f t="shared" si="1"/>
        <v>#DIV/0!</v>
      </c>
      <c r="P41" s="5"/>
    </row>
    <row r="42" spans="1:16" s="78" customFormat="1" ht="69.75" customHeight="1" hidden="1">
      <c r="A42" s="201" t="s">
        <v>105</v>
      </c>
      <c r="B42" s="201" t="s">
        <v>48</v>
      </c>
      <c r="C42" s="201" t="s">
        <v>69</v>
      </c>
      <c r="D42" s="201" t="s">
        <v>47</v>
      </c>
      <c r="E42" s="10" t="s">
        <v>277</v>
      </c>
      <c r="F42" s="10" t="s">
        <v>72</v>
      </c>
      <c r="G42" s="8" t="s">
        <v>1</v>
      </c>
      <c r="H42" s="8" t="s">
        <v>5</v>
      </c>
      <c r="I42" s="9" t="s">
        <v>343</v>
      </c>
      <c r="J42" s="8" t="s">
        <v>6</v>
      </c>
      <c r="K42" s="7">
        <v>1000</v>
      </c>
      <c r="L42" s="7"/>
      <c r="M42" s="7"/>
      <c r="N42" s="7">
        <f t="shared" si="2"/>
        <v>0</v>
      </c>
      <c r="O42" s="7" t="e">
        <f t="shared" si="1"/>
        <v>#DIV/0!</v>
      </c>
      <c r="P42" s="5"/>
    </row>
    <row r="43" spans="1:16" s="26" customFormat="1" ht="42.75" customHeight="1" hidden="1">
      <c r="A43" s="264" t="s">
        <v>105</v>
      </c>
      <c r="B43" s="264" t="s">
        <v>173</v>
      </c>
      <c r="C43" s="264" t="s">
        <v>70</v>
      </c>
      <c r="D43" s="264"/>
      <c r="E43" s="10" t="s">
        <v>278</v>
      </c>
      <c r="F43" s="10" t="s">
        <v>72</v>
      </c>
      <c r="G43" s="8" t="s">
        <v>1</v>
      </c>
      <c r="H43" s="8" t="s">
        <v>5</v>
      </c>
      <c r="I43" s="9" t="s">
        <v>426</v>
      </c>
      <c r="J43" s="8" t="s">
        <v>6</v>
      </c>
      <c r="K43" s="7">
        <f>K44</f>
        <v>0</v>
      </c>
      <c r="L43" s="7"/>
      <c r="M43" s="7"/>
      <c r="N43" s="7" t="e">
        <f t="shared" si="2"/>
        <v>#DIV/0!</v>
      </c>
      <c r="O43" s="7" t="e">
        <f t="shared" si="1"/>
        <v>#DIV/0!</v>
      </c>
      <c r="P43" s="5"/>
    </row>
    <row r="44" spans="1:16" s="78" customFormat="1" ht="42.75" customHeight="1" hidden="1">
      <c r="A44" s="266"/>
      <c r="B44" s="266"/>
      <c r="C44" s="266"/>
      <c r="D44" s="266"/>
      <c r="E44" s="10" t="s">
        <v>319</v>
      </c>
      <c r="F44" s="10" t="s">
        <v>72</v>
      </c>
      <c r="G44" s="8" t="s">
        <v>1</v>
      </c>
      <c r="H44" s="8" t="s">
        <v>5</v>
      </c>
      <c r="I44" s="9" t="s">
        <v>344</v>
      </c>
      <c r="J44" s="8" t="s">
        <v>6</v>
      </c>
      <c r="K44" s="7">
        <v>0</v>
      </c>
      <c r="L44" s="7"/>
      <c r="M44" s="7"/>
      <c r="N44" s="7" t="e">
        <f t="shared" si="2"/>
        <v>#DIV/0!</v>
      </c>
      <c r="O44" s="7" t="e">
        <f t="shared" si="1"/>
        <v>#DIV/0!</v>
      </c>
      <c r="P44" s="5"/>
    </row>
    <row r="45" spans="1:16" s="132" customFormat="1" ht="42.75" customHeight="1">
      <c r="A45" s="201" t="s">
        <v>105</v>
      </c>
      <c r="B45" s="201" t="s">
        <v>173</v>
      </c>
      <c r="C45" s="201" t="s">
        <v>35</v>
      </c>
      <c r="D45" s="201"/>
      <c r="E45" s="10" t="s">
        <v>279</v>
      </c>
      <c r="F45" s="10" t="s">
        <v>72</v>
      </c>
      <c r="G45" s="8" t="s">
        <v>1</v>
      </c>
      <c r="H45" s="8" t="s">
        <v>5</v>
      </c>
      <c r="I45" s="9" t="s">
        <v>345</v>
      </c>
      <c r="J45" s="8"/>
      <c r="K45" s="7">
        <f>K46+K49+K50</f>
        <v>0</v>
      </c>
      <c r="L45" s="7">
        <v>0</v>
      </c>
      <c r="M45" s="7">
        <v>0</v>
      </c>
      <c r="N45" s="7">
        <v>0</v>
      </c>
      <c r="O45" s="7">
        <v>0</v>
      </c>
      <c r="P45" s="5"/>
    </row>
    <row r="46" spans="1:16" s="78" customFormat="1" ht="62.25" customHeight="1" hidden="1">
      <c r="A46" s="182" t="s">
        <v>105</v>
      </c>
      <c r="B46" s="182" t="s">
        <v>173</v>
      </c>
      <c r="C46" s="182" t="s">
        <v>35</v>
      </c>
      <c r="D46" s="184" t="s">
        <v>48</v>
      </c>
      <c r="E46" s="240" t="s">
        <v>280</v>
      </c>
      <c r="F46" s="240" t="s">
        <v>72</v>
      </c>
      <c r="G46" s="183" t="s">
        <v>1</v>
      </c>
      <c r="H46" s="183" t="s">
        <v>5</v>
      </c>
      <c r="I46" s="185" t="s">
        <v>470</v>
      </c>
      <c r="J46" s="183" t="s">
        <v>6</v>
      </c>
      <c r="K46" s="7">
        <f>K47+K48</f>
        <v>0</v>
      </c>
      <c r="L46" s="7"/>
      <c r="M46" s="7"/>
      <c r="N46" s="7" t="e">
        <f t="shared" si="2"/>
        <v>#DIV/0!</v>
      </c>
      <c r="O46" s="7" t="e">
        <f t="shared" si="1"/>
        <v>#DIV/0!</v>
      </c>
      <c r="P46" s="76"/>
    </row>
    <row r="47" spans="1:16" s="78" customFormat="1" ht="41.25" customHeight="1" hidden="1">
      <c r="A47" s="264"/>
      <c r="B47" s="264"/>
      <c r="C47" s="264"/>
      <c r="D47" s="264"/>
      <c r="E47" s="241"/>
      <c r="F47" s="241"/>
      <c r="G47" s="8" t="s">
        <v>1</v>
      </c>
      <c r="H47" s="8" t="s">
        <v>5</v>
      </c>
      <c r="I47" s="9" t="s">
        <v>427</v>
      </c>
      <c r="J47" s="8" t="s">
        <v>6</v>
      </c>
      <c r="K47" s="7">
        <v>0</v>
      </c>
      <c r="L47" s="7"/>
      <c r="M47" s="7"/>
      <c r="N47" s="7" t="e">
        <f t="shared" si="2"/>
        <v>#DIV/0!</v>
      </c>
      <c r="O47" s="7" t="e">
        <f t="shared" si="1"/>
        <v>#DIV/0!</v>
      </c>
      <c r="P47" s="5"/>
    </row>
    <row r="48" spans="1:16" s="78" customFormat="1" ht="41.25" customHeight="1" hidden="1">
      <c r="A48" s="266"/>
      <c r="B48" s="266"/>
      <c r="C48" s="266"/>
      <c r="D48" s="266"/>
      <c r="E48" s="242"/>
      <c r="F48" s="242"/>
      <c r="G48" s="8" t="s">
        <v>1</v>
      </c>
      <c r="H48" s="8" t="s">
        <v>5</v>
      </c>
      <c r="I48" s="9" t="s">
        <v>346</v>
      </c>
      <c r="J48" s="8" t="s">
        <v>6</v>
      </c>
      <c r="K48" s="7">
        <v>0</v>
      </c>
      <c r="L48" s="7"/>
      <c r="M48" s="7"/>
      <c r="N48" s="7" t="e">
        <f t="shared" si="2"/>
        <v>#DIV/0!</v>
      </c>
      <c r="O48" s="7" t="e">
        <f t="shared" si="1"/>
        <v>#DIV/0!</v>
      </c>
      <c r="P48" s="5"/>
    </row>
    <row r="49" spans="1:16" s="132" customFormat="1" ht="42.75" customHeight="1">
      <c r="A49" s="201" t="s">
        <v>105</v>
      </c>
      <c r="B49" s="201" t="s">
        <v>173</v>
      </c>
      <c r="C49" s="201" t="s">
        <v>35</v>
      </c>
      <c r="D49" s="201" t="s">
        <v>47</v>
      </c>
      <c r="E49" s="75" t="s">
        <v>227</v>
      </c>
      <c r="F49" s="10" t="s">
        <v>72</v>
      </c>
      <c r="G49" s="8" t="s">
        <v>1</v>
      </c>
      <c r="H49" s="8" t="s">
        <v>24</v>
      </c>
      <c r="I49" s="9" t="s">
        <v>515</v>
      </c>
      <c r="J49" s="8" t="s">
        <v>6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5"/>
    </row>
    <row r="50" spans="1:16" s="78" customFormat="1" ht="42.75" customHeight="1" hidden="1">
      <c r="A50" s="182" t="s">
        <v>105</v>
      </c>
      <c r="B50" s="182" t="s">
        <v>173</v>
      </c>
      <c r="C50" s="182" t="s">
        <v>35</v>
      </c>
      <c r="D50" s="182" t="s">
        <v>49</v>
      </c>
      <c r="E50" s="180" t="s">
        <v>281</v>
      </c>
      <c r="F50" s="180" t="s">
        <v>72</v>
      </c>
      <c r="G50" s="183" t="s">
        <v>1</v>
      </c>
      <c r="H50" s="183" t="s">
        <v>5</v>
      </c>
      <c r="I50" s="185" t="s">
        <v>347</v>
      </c>
      <c r="J50" s="183" t="s">
        <v>6</v>
      </c>
      <c r="K50" s="7">
        <v>0</v>
      </c>
      <c r="L50" s="7"/>
      <c r="M50" s="7"/>
      <c r="N50" s="7" t="e">
        <f t="shared" si="2"/>
        <v>#DIV/0!</v>
      </c>
      <c r="O50" s="7" t="e">
        <f t="shared" si="1"/>
        <v>#DIV/0!</v>
      </c>
      <c r="P50" s="76"/>
    </row>
    <row r="51" spans="1:16" s="78" customFormat="1" ht="42.75" customHeight="1">
      <c r="A51" s="221" t="s">
        <v>105</v>
      </c>
      <c r="B51" s="221" t="s">
        <v>173</v>
      </c>
      <c r="C51" s="221" t="s">
        <v>688</v>
      </c>
      <c r="D51" s="221"/>
      <c r="E51" s="10" t="s">
        <v>689</v>
      </c>
      <c r="F51" s="10" t="s">
        <v>72</v>
      </c>
      <c r="G51" s="8" t="s">
        <v>1</v>
      </c>
      <c r="H51" s="8" t="s">
        <v>5</v>
      </c>
      <c r="I51" s="9" t="s">
        <v>690</v>
      </c>
      <c r="J51" s="8" t="s">
        <v>6</v>
      </c>
      <c r="K51" s="7">
        <v>0</v>
      </c>
      <c r="L51" s="7">
        <v>15000</v>
      </c>
      <c r="M51" s="7">
        <v>0</v>
      </c>
      <c r="N51" s="7">
        <v>0</v>
      </c>
      <c r="O51" s="7">
        <v>0</v>
      </c>
      <c r="P51" s="76"/>
    </row>
    <row r="52" spans="1:16" s="26" customFormat="1" ht="37.5" customHeight="1">
      <c r="A52" s="201"/>
      <c r="B52" s="201"/>
      <c r="C52" s="201"/>
      <c r="D52" s="201"/>
      <c r="E52" s="68" t="s">
        <v>107</v>
      </c>
      <c r="F52" s="10" t="s">
        <v>72</v>
      </c>
      <c r="G52" s="8" t="s">
        <v>1</v>
      </c>
      <c r="H52" s="8" t="s">
        <v>5</v>
      </c>
      <c r="I52" s="8" t="s">
        <v>428</v>
      </c>
      <c r="J52" s="8"/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5"/>
    </row>
    <row r="53" spans="1:16" s="26" customFormat="1" ht="37.5" customHeight="1">
      <c r="A53" s="199"/>
      <c r="B53" s="199"/>
      <c r="C53" s="199"/>
      <c r="D53" s="199"/>
      <c r="E53" s="10" t="s">
        <v>230</v>
      </c>
      <c r="F53" s="10" t="s">
        <v>72</v>
      </c>
      <c r="G53" s="8" t="s">
        <v>1</v>
      </c>
      <c r="H53" s="8" t="s">
        <v>5</v>
      </c>
      <c r="I53" s="8" t="s">
        <v>84</v>
      </c>
      <c r="J53" s="8" t="s">
        <v>6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5"/>
    </row>
    <row r="54" spans="1:16" s="26" customFormat="1" ht="42.75" customHeight="1">
      <c r="A54" s="264"/>
      <c r="B54" s="264"/>
      <c r="C54" s="264"/>
      <c r="D54" s="264"/>
      <c r="E54" s="10" t="s">
        <v>231</v>
      </c>
      <c r="F54" s="10" t="s">
        <v>72</v>
      </c>
      <c r="G54" s="8" t="s">
        <v>1</v>
      </c>
      <c r="H54" s="8" t="s">
        <v>5</v>
      </c>
      <c r="I54" s="8"/>
      <c r="J54" s="8"/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5"/>
    </row>
    <row r="55" spans="1:16" s="26" customFormat="1" ht="42.75" customHeight="1">
      <c r="A55" s="266"/>
      <c r="B55" s="266"/>
      <c r="C55" s="266"/>
      <c r="D55" s="266"/>
      <c r="E55" s="10" t="s">
        <v>77</v>
      </c>
      <c r="F55" s="10" t="s">
        <v>72</v>
      </c>
      <c r="G55" s="8" t="s">
        <v>1</v>
      </c>
      <c r="H55" s="8" t="s">
        <v>5</v>
      </c>
      <c r="I55" s="8"/>
      <c r="J55" s="8"/>
      <c r="K55" s="7">
        <f>K56+K57</f>
        <v>0</v>
      </c>
      <c r="L55" s="7">
        <f>L56+L57</f>
        <v>0</v>
      </c>
      <c r="M55" s="7">
        <f>M56+M57</f>
        <v>0</v>
      </c>
      <c r="N55" s="7">
        <v>0</v>
      </c>
      <c r="O55" s="7">
        <v>0</v>
      </c>
      <c r="P55" s="5"/>
    </row>
    <row r="56" spans="1:16" s="78" customFormat="1" ht="42.75" customHeight="1" hidden="1">
      <c r="A56" s="201"/>
      <c r="B56" s="201"/>
      <c r="C56" s="201"/>
      <c r="D56" s="201"/>
      <c r="E56" s="10" t="s">
        <v>226</v>
      </c>
      <c r="F56" s="10" t="s">
        <v>72</v>
      </c>
      <c r="G56" s="8" t="s">
        <v>1</v>
      </c>
      <c r="H56" s="8" t="s">
        <v>5</v>
      </c>
      <c r="I56" s="9" t="s">
        <v>429</v>
      </c>
      <c r="J56" s="8" t="s">
        <v>6</v>
      </c>
      <c r="K56" s="7">
        <v>0</v>
      </c>
      <c r="L56" s="7"/>
      <c r="M56" s="7"/>
      <c r="N56" s="7" t="e">
        <f t="shared" si="2"/>
        <v>#DIV/0!</v>
      </c>
      <c r="O56" s="7" t="e">
        <f t="shared" si="1"/>
        <v>#DIV/0!</v>
      </c>
      <c r="P56" s="5"/>
    </row>
    <row r="57" spans="1:16" s="78" customFormat="1" ht="42.75" customHeight="1" hidden="1">
      <c r="A57" s="201"/>
      <c r="B57" s="201"/>
      <c r="C57" s="201"/>
      <c r="D57" s="201"/>
      <c r="E57" s="10" t="s">
        <v>9</v>
      </c>
      <c r="F57" s="10" t="s">
        <v>72</v>
      </c>
      <c r="G57" s="8" t="s">
        <v>1</v>
      </c>
      <c r="H57" s="8" t="s">
        <v>5</v>
      </c>
      <c r="I57" s="9" t="s">
        <v>112</v>
      </c>
      <c r="J57" s="8" t="s">
        <v>6</v>
      </c>
      <c r="K57" s="7"/>
      <c r="L57" s="7"/>
      <c r="M57" s="7"/>
      <c r="N57" s="7" t="e">
        <f t="shared" si="2"/>
        <v>#DIV/0!</v>
      </c>
      <c r="O57" s="7" t="e">
        <f t="shared" si="1"/>
        <v>#DIV/0!</v>
      </c>
      <c r="P57" s="5"/>
    </row>
    <row r="58" spans="1:16" s="26" customFormat="1" ht="18" customHeight="1">
      <c r="A58" s="277" t="s">
        <v>105</v>
      </c>
      <c r="B58" s="277" t="s">
        <v>174</v>
      </c>
      <c r="C58" s="270"/>
      <c r="D58" s="270"/>
      <c r="E58" s="287" t="s">
        <v>108</v>
      </c>
      <c r="F58" s="207" t="s">
        <v>55</v>
      </c>
      <c r="G58" s="8"/>
      <c r="H58" s="8"/>
      <c r="I58" s="8" t="s">
        <v>519</v>
      </c>
      <c r="J58" s="8"/>
      <c r="K58" s="15">
        <f>K59</f>
        <v>7199.1</v>
      </c>
      <c r="L58" s="15">
        <f>L59</f>
        <v>37199.1</v>
      </c>
      <c r="M58" s="15">
        <f>M59</f>
        <v>3599.5</v>
      </c>
      <c r="N58" s="15">
        <f t="shared" si="2"/>
        <v>49.999305468739145</v>
      </c>
      <c r="O58" s="15">
        <f t="shared" si="1"/>
        <v>9.676309373076231</v>
      </c>
      <c r="P58" s="5"/>
    </row>
    <row r="59" spans="1:15" s="5" customFormat="1" ht="43.5" customHeight="1">
      <c r="A59" s="277"/>
      <c r="B59" s="277"/>
      <c r="C59" s="270"/>
      <c r="D59" s="270"/>
      <c r="E59" s="287"/>
      <c r="F59" s="10" t="s">
        <v>72</v>
      </c>
      <c r="G59" s="8" t="s">
        <v>1</v>
      </c>
      <c r="H59" s="8"/>
      <c r="I59" s="8"/>
      <c r="J59" s="8"/>
      <c r="K59" s="7">
        <f>K60+K65+K67+K70+K71+K72+K73+K75+K76+K78+K80+K81</f>
        <v>7199.1</v>
      </c>
      <c r="L59" s="7">
        <f>L60+L65+L67+L70+L71+L72+L73+L75+L76+L78+L80+L81</f>
        <v>37199.1</v>
      </c>
      <c r="M59" s="7">
        <f>M60+M65+M67+M70+M71+M72+M73+M75+M76+M78+M80+M81</f>
        <v>3599.5</v>
      </c>
      <c r="N59" s="7">
        <f t="shared" si="2"/>
        <v>49.999305468739145</v>
      </c>
      <c r="O59" s="7">
        <f t="shared" si="1"/>
        <v>9.676309373076231</v>
      </c>
    </row>
    <row r="60" spans="1:16" s="133" customFormat="1" ht="41.25" customHeight="1">
      <c r="A60" s="201" t="s">
        <v>105</v>
      </c>
      <c r="B60" s="201" t="s">
        <v>174</v>
      </c>
      <c r="C60" s="201" t="s">
        <v>48</v>
      </c>
      <c r="D60" s="201"/>
      <c r="E60" s="10" t="s">
        <v>290</v>
      </c>
      <c r="F60" s="10" t="s">
        <v>72</v>
      </c>
      <c r="G60" s="8" t="s">
        <v>1</v>
      </c>
      <c r="H60" s="8" t="s">
        <v>5</v>
      </c>
      <c r="I60" s="8" t="s">
        <v>349</v>
      </c>
      <c r="J60" s="8"/>
      <c r="K60" s="7">
        <f>K61+K62</f>
        <v>0</v>
      </c>
      <c r="L60" s="7">
        <f>L61+L62</f>
        <v>0</v>
      </c>
      <c r="M60" s="7">
        <f>M61+M62</f>
        <v>0</v>
      </c>
      <c r="N60" s="7">
        <v>0</v>
      </c>
      <c r="O60" s="7">
        <v>0</v>
      </c>
      <c r="P60" s="5"/>
    </row>
    <row r="61" spans="1:16" s="133" customFormat="1" ht="53.25" customHeight="1">
      <c r="A61" s="201" t="s">
        <v>105</v>
      </c>
      <c r="B61" s="201" t="s">
        <v>174</v>
      </c>
      <c r="C61" s="201" t="s">
        <v>48</v>
      </c>
      <c r="D61" s="201" t="s">
        <v>48</v>
      </c>
      <c r="E61" s="10" t="s">
        <v>11</v>
      </c>
      <c r="F61" s="10" t="s">
        <v>72</v>
      </c>
      <c r="G61" s="8" t="s">
        <v>1</v>
      </c>
      <c r="H61" s="8" t="s">
        <v>5</v>
      </c>
      <c r="I61" s="8" t="s">
        <v>657</v>
      </c>
      <c r="J61" s="8">
        <v>810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5"/>
    </row>
    <row r="62" spans="1:16" s="133" customFormat="1" ht="74.25" customHeight="1">
      <c r="A62" s="201" t="s">
        <v>105</v>
      </c>
      <c r="B62" s="201" t="s">
        <v>174</v>
      </c>
      <c r="C62" s="201" t="s">
        <v>48</v>
      </c>
      <c r="D62" s="201" t="s">
        <v>47</v>
      </c>
      <c r="E62" s="10" t="s">
        <v>413</v>
      </c>
      <c r="F62" s="10" t="s">
        <v>72</v>
      </c>
      <c r="G62" s="8" t="s">
        <v>1</v>
      </c>
      <c r="H62" s="8" t="s">
        <v>5</v>
      </c>
      <c r="I62" s="8" t="s">
        <v>658</v>
      </c>
      <c r="J62" s="8" t="s">
        <v>6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5"/>
    </row>
    <row r="63" spans="1:15" s="5" customFormat="1" ht="45.75" customHeight="1">
      <c r="A63" s="201" t="s">
        <v>105</v>
      </c>
      <c r="B63" s="201" t="s">
        <v>174</v>
      </c>
      <c r="C63" s="201" t="s">
        <v>48</v>
      </c>
      <c r="D63" s="201" t="s">
        <v>49</v>
      </c>
      <c r="E63" s="10" t="s">
        <v>242</v>
      </c>
      <c r="F63" s="10" t="s">
        <v>72</v>
      </c>
      <c r="G63" s="8" t="s">
        <v>1</v>
      </c>
      <c r="H63" s="8" t="s">
        <v>24</v>
      </c>
      <c r="I63" s="8" t="s">
        <v>478</v>
      </c>
      <c r="J63" s="8" t="s">
        <v>6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5" customFormat="1" ht="57.75" customHeight="1">
      <c r="A64" s="201" t="s">
        <v>105</v>
      </c>
      <c r="B64" s="201" t="s">
        <v>174</v>
      </c>
      <c r="C64" s="201" t="s">
        <v>48</v>
      </c>
      <c r="D64" s="201" t="s">
        <v>50</v>
      </c>
      <c r="E64" s="10" t="s">
        <v>243</v>
      </c>
      <c r="F64" s="10" t="s">
        <v>72</v>
      </c>
      <c r="G64" s="8" t="s">
        <v>1</v>
      </c>
      <c r="H64" s="8" t="s">
        <v>24</v>
      </c>
      <c r="I64" s="8" t="s">
        <v>479</v>
      </c>
      <c r="J64" s="8" t="s">
        <v>6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</row>
    <row r="65" spans="1:15" s="5" customFormat="1" ht="42.75" customHeight="1">
      <c r="A65" s="264" t="s">
        <v>105</v>
      </c>
      <c r="B65" s="264" t="s">
        <v>174</v>
      </c>
      <c r="C65" s="264" t="s">
        <v>47</v>
      </c>
      <c r="D65" s="264"/>
      <c r="E65" s="10" t="s">
        <v>291</v>
      </c>
      <c r="F65" s="10" t="s">
        <v>72</v>
      </c>
      <c r="G65" s="8" t="s">
        <v>1</v>
      </c>
      <c r="H65" s="8" t="s">
        <v>5</v>
      </c>
      <c r="I65" s="8" t="s">
        <v>430</v>
      </c>
      <c r="J65" s="8" t="s">
        <v>10</v>
      </c>
      <c r="K65" s="7">
        <f>K66</f>
        <v>7199.1</v>
      </c>
      <c r="L65" s="7">
        <v>7199.1</v>
      </c>
      <c r="M65" s="7">
        <v>3599.5</v>
      </c>
      <c r="N65" s="7">
        <f t="shared" si="2"/>
        <v>49.999305468739145</v>
      </c>
      <c r="O65" s="7">
        <f t="shared" si="1"/>
        <v>49.999305468739145</v>
      </c>
    </row>
    <row r="66" spans="1:16" s="76" customFormat="1" ht="53.25" customHeight="1" hidden="1">
      <c r="A66" s="266"/>
      <c r="B66" s="266"/>
      <c r="C66" s="266"/>
      <c r="D66" s="266"/>
      <c r="E66" s="10" t="s">
        <v>318</v>
      </c>
      <c r="F66" s="10" t="s">
        <v>72</v>
      </c>
      <c r="G66" s="8" t="s">
        <v>350</v>
      </c>
      <c r="H66" s="8" t="s">
        <v>5</v>
      </c>
      <c r="I66" s="8" t="s">
        <v>351</v>
      </c>
      <c r="J66" s="8" t="s">
        <v>10</v>
      </c>
      <c r="K66" s="7">
        <v>7199.1</v>
      </c>
      <c r="L66" s="7"/>
      <c r="M66" s="7"/>
      <c r="N66" s="7">
        <f t="shared" si="2"/>
        <v>0</v>
      </c>
      <c r="O66" s="7" t="e">
        <f t="shared" si="1"/>
        <v>#DIV/0!</v>
      </c>
      <c r="P66" s="5"/>
    </row>
    <row r="67" spans="1:16" s="133" customFormat="1" ht="41.25" customHeight="1">
      <c r="A67" s="264" t="s">
        <v>105</v>
      </c>
      <c r="B67" s="264" t="s">
        <v>174</v>
      </c>
      <c r="C67" s="264" t="s">
        <v>49</v>
      </c>
      <c r="D67" s="264"/>
      <c r="E67" s="10" t="s">
        <v>292</v>
      </c>
      <c r="F67" s="10" t="s">
        <v>72</v>
      </c>
      <c r="G67" s="8" t="s">
        <v>1</v>
      </c>
      <c r="H67" s="8" t="s">
        <v>5</v>
      </c>
      <c r="I67" s="8" t="s">
        <v>477</v>
      </c>
      <c r="J67" s="8" t="s">
        <v>6</v>
      </c>
      <c r="K67" s="7">
        <f>K69</f>
        <v>0</v>
      </c>
      <c r="L67" s="7">
        <v>0</v>
      </c>
      <c r="M67" s="7">
        <v>0</v>
      </c>
      <c r="N67" s="7">
        <v>0</v>
      </c>
      <c r="O67" s="7">
        <v>0</v>
      </c>
      <c r="P67" s="5"/>
    </row>
    <row r="68" spans="1:16" s="76" customFormat="1" ht="47.25" customHeight="1" hidden="1">
      <c r="A68" s="265"/>
      <c r="B68" s="265"/>
      <c r="C68" s="265"/>
      <c r="D68" s="265"/>
      <c r="E68" s="240" t="s">
        <v>115</v>
      </c>
      <c r="F68" s="10" t="s">
        <v>72</v>
      </c>
      <c r="G68" s="8" t="s">
        <v>1</v>
      </c>
      <c r="H68" s="8" t="s">
        <v>5</v>
      </c>
      <c r="I68" s="8" t="s">
        <v>352</v>
      </c>
      <c r="J68" s="8" t="s">
        <v>6</v>
      </c>
      <c r="K68" s="7"/>
      <c r="L68" s="7"/>
      <c r="M68" s="7"/>
      <c r="N68" s="7" t="e">
        <f t="shared" si="2"/>
        <v>#DIV/0!</v>
      </c>
      <c r="O68" s="7" t="e">
        <f t="shared" si="1"/>
        <v>#DIV/0!</v>
      </c>
      <c r="P68" s="5"/>
    </row>
    <row r="69" spans="1:16" s="76" customFormat="1" ht="42.75" customHeight="1" hidden="1">
      <c r="A69" s="266"/>
      <c r="B69" s="266"/>
      <c r="C69" s="266"/>
      <c r="D69" s="266"/>
      <c r="E69" s="242"/>
      <c r="F69" s="10" t="s">
        <v>72</v>
      </c>
      <c r="G69" s="8" t="s">
        <v>1</v>
      </c>
      <c r="H69" s="8" t="s">
        <v>5</v>
      </c>
      <c r="I69" s="8" t="s">
        <v>353</v>
      </c>
      <c r="J69" s="8" t="s">
        <v>6</v>
      </c>
      <c r="K69" s="7">
        <v>0</v>
      </c>
      <c r="L69" s="7"/>
      <c r="M69" s="7"/>
      <c r="N69" s="7" t="e">
        <f t="shared" si="2"/>
        <v>#DIV/0!</v>
      </c>
      <c r="O69" s="7" t="e">
        <f t="shared" si="1"/>
        <v>#DIV/0!</v>
      </c>
      <c r="P69" s="5"/>
    </row>
    <row r="70" spans="1:16" s="76" customFormat="1" ht="41.25" customHeight="1" hidden="1">
      <c r="A70" s="201"/>
      <c r="B70" s="201"/>
      <c r="C70" s="201"/>
      <c r="D70" s="201"/>
      <c r="E70" s="10" t="s">
        <v>109</v>
      </c>
      <c r="F70" s="10" t="s">
        <v>72</v>
      </c>
      <c r="G70" s="8" t="s">
        <v>1</v>
      </c>
      <c r="H70" s="8" t="s">
        <v>5</v>
      </c>
      <c r="I70" s="8" t="s">
        <v>85</v>
      </c>
      <c r="J70" s="8" t="s">
        <v>6</v>
      </c>
      <c r="K70" s="7">
        <v>0</v>
      </c>
      <c r="L70" s="7"/>
      <c r="M70" s="7"/>
      <c r="N70" s="7" t="e">
        <f t="shared" si="2"/>
        <v>#DIV/0!</v>
      </c>
      <c r="O70" s="7" t="e">
        <f t="shared" si="1"/>
        <v>#DIV/0!</v>
      </c>
      <c r="P70" s="5"/>
    </row>
    <row r="71" spans="1:16" s="76" customFormat="1" ht="41.25" customHeight="1">
      <c r="A71" s="221" t="s">
        <v>105</v>
      </c>
      <c r="B71" s="221" t="s">
        <v>174</v>
      </c>
      <c r="C71" s="221" t="s">
        <v>67</v>
      </c>
      <c r="D71" s="221"/>
      <c r="E71" s="10" t="s">
        <v>691</v>
      </c>
      <c r="F71" s="10" t="s">
        <v>72</v>
      </c>
      <c r="G71" s="8" t="s">
        <v>1</v>
      </c>
      <c r="H71" s="8" t="s">
        <v>5</v>
      </c>
      <c r="I71" s="8" t="s">
        <v>692</v>
      </c>
      <c r="J71" s="8" t="s">
        <v>6</v>
      </c>
      <c r="K71" s="7">
        <v>0</v>
      </c>
      <c r="L71" s="7">
        <v>30000</v>
      </c>
      <c r="M71" s="7">
        <v>0</v>
      </c>
      <c r="N71" s="7">
        <v>0</v>
      </c>
      <c r="O71" s="7">
        <f t="shared" si="1"/>
        <v>0</v>
      </c>
      <c r="P71" s="5"/>
    </row>
    <row r="72" spans="1:15" s="5" customFormat="1" ht="41.25" customHeight="1">
      <c r="A72" s="201"/>
      <c r="B72" s="201"/>
      <c r="C72" s="201"/>
      <c r="D72" s="201"/>
      <c r="E72" s="10" t="s">
        <v>110</v>
      </c>
      <c r="F72" s="10" t="s">
        <v>72</v>
      </c>
      <c r="G72" s="8" t="s">
        <v>1</v>
      </c>
      <c r="H72" s="8" t="s">
        <v>5</v>
      </c>
      <c r="I72" s="8" t="s">
        <v>475</v>
      </c>
      <c r="J72" s="8" t="s">
        <v>6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s="5" customFormat="1" ht="39.75" customHeight="1">
      <c r="A73" s="201"/>
      <c r="B73" s="201"/>
      <c r="C73" s="201"/>
      <c r="D73" s="201"/>
      <c r="E73" s="10" t="s">
        <v>181</v>
      </c>
      <c r="F73" s="10" t="s">
        <v>72</v>
      </c>
      <c r="G73" s="8" t="s">
        <v>1</v>
      </c>
      <c r="H73" s="8" t="s">
        <v>5</v>
      </c>
      <c r="I73" s="8" t="s">
        <v>476</v>
      </c>
      <c r="J73" s="8" t="s">
        <v>6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</row>
    <row r="74" spans="1:15" s="5" customFormat="1" ht="54.75" customHeight="1">
      <c r="A74" s="264"/>
      <c r="B74" s="264"/>
      <c r="C74" s="264"/>
      <c r="D74" s="264"/>
      <c r="E74" s="10" t="s">
        <v>232</v>
      </c>
      <c r="F74" s="10" t="s">
        <v>72</v>
      </c>
      <c r="G74" s="8" t="s">
        <v>1</v>
      </c>
      <c r="H74" s="8" t="s">
        <v>5</v>
      </c>
      <c r="I74" s="8" t="s">
        <v>86</v>
      </c>
      <c r="J74" s="8" t="s">
        <v>6</v>
      </c>
      <c r="K74" s="11">
        <v>0</v>
      </c>
      <c r="L74" s="11">
        <v>0</v>
      </c>
      <c r="M74" s="11">
        <v>0</v>
      </c>
      <c r="N74" s="7">
        <v>0</v>
      </c>
      <c r="O74" s="7">
        <v>0</v>
      </c>
    </row>
    <row r="75" spans="1:15" s="5" customFormat="1" ht="36.75" customHeight="1">
      <c r="A75" s="266"/>
      <c r="B75" s="266"/>
      <c r="C75" s="266"/>
      <c r="D75" s="266"/>
      <c r="E75" s="10" t="s">
        <v>180</v>
      </c>
      <c r="F75" s="10" t="s">
        <v>72</v>
      </c>
      <c r="G75" s="8" t="s">
        <v>1</v>
      </c>
      <c r="H75" s="8" t="s">
        <v>5</v>
      </c>
      <c r="I75" s="8" t="s">
        <v>86</v>
      </c>
      <c r="J75" s="8" t="s">
        <v>6</v>
      </c>
      <c r="K75" s="11">
        <v>0</v>
      </c>
      <c r="L75" s="11">
        <v>0</v>
      </c>
      <c r="M75" s="11">
        <v>0</v>
      </c>
      <c r="N75" s="7">
        <v>0</v>
      </c>
      <c r="O75" s="7">
        <v>0</v>
      </c>
    </row>
    <row r="76" spans="1:15" s="5" customFormat="1" ht="39" customHeight="1">
      <c r="A76" s="201"/>
      <c r="B76" s="201"/>
      <c r="C76" s="201"/>
      <c r="D76" s="201"/>
      <c r="E76" s="10" t="s">
        <v>225</v>
      </c>
      <c r="F76" s="10" t="s">
        <v>72</v>
      </c>
      <c r="G76" s="8" t="s">
        <v>1</v>
      </c>
      <c r="H76" s="8" t="s">
        <v>5</v>
      </c>
      <c r="I76" s="8" t="s">
        <v>87</v>
      </c>
      <c r="J76" s="8" t="s">
        <v>6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</row>
    <row r="77" spans="1:15" s="5" customFormat="1" ht="49.5" customHeight="1">
      <c r="A77" s="270"/>
      <c r="B77" s="270"/>
      <c r="C77" s="270"/>
      <c r="D77" s="270"/>
      <c r="E77" s="10" t="s">
        <v>233</v>
      </c>
      <c r="F77" s="10" t="s">
        <v>72</v>
      </c>
      <c r="G77" s="8" t="s">
        <v>1</v>
      </c>
      <c r="H77" s="8" t="s">
        <v>5</v>
      </c>
      <c r="I77" s="8" t="s">
        <v>88</v>
      </c>
      <c r="J77" s="8" t="s">
        <v>6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</row>
    <row r="78" spans="1:16" s="76" customFormat="1" ht="39.75" customHeight="1" hidden="1">
      <c r="A78" s="270"/>
      <c r="B78" s="270"/>
      <c r="C78" s="270"/>
      <c r="D78" s="270"/>
      <c r="E78" s="10" t="s">
        <v>201</v>
      </c>
      <c r="F78" s="10" t="s">
        <v>72</v>
      </c>
      <c r="G78" s="8" t="s">
        <v>1</v>
      </c>
      <c r="H78" s="8" t="s">
        <v>5</v>
      </c>
      <c r="I78" s="8" t="s">
        <v>88</v>
      </c>
      <c r="J78" s="8" t="s">
        <v>6</v>
      </c>
      <c r="K78" s="7">
        <v>0</v>
      </c>
      <c r="L78" s="7">
        <v>0</v>
      </c>
      <c r="M78" s="7">
        <v>0</v>
      </c>
      <c r="N78" s="7" t="e">
        <f t="shared" si="2"/>
        <v>#DIV/0!</v>
      </c>
      <c r="O78" s="7" t="e">
        <f aca="true" t="shared" si="3" ref="O78:O140">M78/L78*100</f>
        <v>#DIV/0!</v>
      </c>
      <c r="P78" s="5"/>
    </row>
    <row r="79" spans="1:15" s="5" customFormat="1" ht="44.25" customHeight="1">
      <c r="A79" s="270"/>
      <c r="B79" s="270"/>
      <c r="C79" s="270"/>
      <c r="D79" s="270"/>
      <c r="E79" s="10" t="s">
        <v>234</v>
      </c>
      <c r="F79" s="10" t="s">
        <v>72</v>
      </c>
      <c r="G79" s="8" t="s">
        <v>1</v>
      </c>
      <c r="H79" s="8" t="s">
        <v>5</v>
      </c>
      <c r="I79" s="8" t="s">
        <v>89</v>
      </c>
      <c r="J79" s="8" t="s">
        <v>6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</row>
    <row r="80" spans="1:15" s="5" customFormat="1" ht="44.25" customHeight="1">
      <c r="A80" s="270"/>
      <c r="B80" s="270"/>
      <c r="C80" s="270"/>
      <c r="D80" s="270"/>
      <c r="E80" s="10" t="s">
        <v>78</v>
      </c>
      <c r="F80" s="10" t="s">
        <v>72</v>
      </c>
      <c r="G80" s="8" t="s">
        <v>1</v>
      </c>
      <c r="H80" s="8" t="s">
        <v>5</v>
      </c>
      <c r="I80" s="8" t="s">
        <v>89</v>
      </c>
      <c r="J80" s="8" t="s">
        <v>6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</row>
    <row r="81" spans="1:16" s="76" customFormat="1" ht="41.25" customHeight="1" hidden="1">
      <c r="A81" s="199"/>
      <c r="B81" s="199"/>
      <c r="C81" s="199"/>
      <c r="D81" s="199"/>
      <c r="E81" s="167" t="s">
        <v>493</v>
      </c>
      <c r="F81" s="10" t="s">
        <v>72</v>
      </c>
      <c r="G81" s="8" t="s">
        <v>1</v>
      </c>
      <c r="H81" s="8" t="s">
        <v>24</v>
      </c>
      <c r="I81" s="8" t="s">
        <v>494</v>
      </c>
      <c r="J81" s="8"/>
      <c r="K81" s="7">
        <v>0</v>
      </c>
      <c r="L81" s="7"/>
      <c r="M81" s="7"/>
      <c r="N81" s="7" t="e">
        <f aca="true" t="shared" si="4" ref="N81:N142">M81/K81*100</f>
        <v>#DIV/0!</v>
      </c>
      <c r="O81" s="7" t="e">
        <f t="shared" si="3"/>
        <v>#DIV/0!</v>
      </c>
      <c r="P81" s="5"/>
    </row>
    <row r="82" spans="1:15" s="5" customFormat="1" ht="18.75" customHeight="1">
      <c r="A82" s="261" t="s">
        <v>105</v>
      </c>
      <c r="B82" s="261" t="s">
        <v>417</v>
      </c>
      <c r="C82" s="264"/>
      <c r="D82" s="264"/>
      <c r="E82" s="267" t="s">
        <v>25</v>
      </c>
      <c r="F82" s="207" t="s">
        <v>55</v>
      </c>
      <c r="G82" s="8"/>
      <c r="H82" s="8"/>
      <c r="I82" s="8" t="s">
        <v>520</v>
      </c>
      <c r="J82" s="8"/>
      <c r="K82" s="15">
        <f>K83</f>
        <v>23500</v>
      </c>
      <c r="L82" s="15">
        <f>L83</f>
        <v>23500</v>
      </c>
      <c r="M82" s="15">
        <f>M83</f>
        <v>0</v>
      </c>
      <c r="N82" s="15">
        <f t="shared" si="4"/>
        <v>0</v>
      </c>
      <c r="O82" s="15">
        <f t="shared" si="3"/>
        <v>0</v>
      </c>
    </row>
    <row r="83" spans="1:15" s="5" customFormat="1" ht="42" customHeight="1">
      <c r="A83" s="263"/>
      <c r="B83" s="263"/>
      <c r="C83" s="266"/>
      <c r="D83" s="266"/>
      <c r="E83" s="269"/>
      <c r="F83" s="10" t="s">
        <v>72</v>
      </c>
      <c r="G83" s="8" t="s">
        <v>1</v>
      </c>
      <c r="H83" s="8"/>
      <c r="I83" s="8"/>
      <c r="J83" s="8"/>
      <c r="K83" s="7">
        <f>K84+K86+K88+K90+K92+K95</f>
        <v>23500</v>
      </c>
      <c r="L83" s="7">
        <f>L84+L86+L88+L90+L92+L95</f>
        <v>23500</v>
      </c>
      <c r="M83" s="7">
        <f>M84+M86+M88+M90+M92+M95</f>
        <v>0</v>
      </c>
      <c r="N83" s="7">
        <f t="shared" si="4"/>
        <v>0</v>
      </c>
      <c r="O83" s="7">
        <f t="shared" si="3"/>
        <v>0</v>
      </c>
    </row>
    <row r="84" spans="1:16" s="133" customFormat="1" ht="46.5" customHeight="1">
      <c r="A84" s="201" t="s">
        <v>105</v>
      </c>
      <c r="B84" s="201" t="s">
        <v>417</v>
      </c>
      <c r="C84" s="201" t="s">
        <v>48</v>
      </c>
      <c r="D84" s="201"/>
      <c r="E84" s="10" t="s">
        <v>293</v>
      </c>
      <c r="F84" s="10" t="s">
        <v>72</v>
      </c>
      <c r="G84" s="8" t="s">
        <v>1</v>
      </c>
      <c r="H84" s="8" t="s">
        <v>5</v>
      </c>
      <c r="I84" s="8" t="s">
        <v>482</v>
      </c>
      <c r="J84" s="8" t="s">
        <v>6</v>
      </c>
      <c r="K84" s="7">
        <f>K85</f>
        <v>0</v>
      </c>
      <c r="L84" s="7">
        <v>0</v>
      </c>
      <c r="M84" s="7">
        <v>0</v>
      </c>
      <c r="N84" s="7">
        <v>0</v>
      </c>
      <c r="O84" s="7">
        <v>0</v>
      </c>
      <c r="P84" s="5"/>
    </row>
    <row r="85" spans="1:16" s="76" customFormat="1" ht="51.75" customHeight="1" hidden="1">
      <c r="A85" s="199" t="s">
        <v>105</v>
      </c>
      <c r="B85" s="199" t="s">
        <v>49</v>
      </c>
      <c r="C85" s="199" t="s">
        <v>48</v>
      </c>
      <c r="D85" s="199" t="s">
        <v>48</v>
      </c>
      <c r="E85" s="19" t="s">
        <v>114</v>
      </c>
      <c r="F85" s="10" t="s">
        <v>72</v>
      </c>
      <c r="G85" s="8" t="s">
        <v>1</v>
      </c>
      <c r="H85" s="8" t="s">
        <v>5</v>
      </c>
      <c r="I85" s="8" t="s">
        <v>354</v>
      </c>
      <c r="J85" s="8" t="s">
        <v>6</v>
      </c>
      <c r="K85" s="7">
        <v>0</v>
      </c>
      <c r="L85" s="7">
        <v>0</v>
      </c>
      <c r="M85" s="7">
        <v>0</v>
      </c>
      <c r="N85" s="7" t="e">
        <f t="shared" si="4"/>
        <v>#DIV/0!</v>
      </c>
      <c r="O85" s="7" t="e">
        <f t="shared" si="3"/>
        <v>#DIV/0!</v>
      </c>
      <c r="P85" s="5"/>
    </row>
    <row r="86" spans="1:16" s="133" customFormat="1" ht="46.5" customHeight="1">
      <c r="A86" s="264" t="s">
        <v>105</v>
      </c>
      <c r="B86" s="264" t="s">
        <v>417</v>
      </c>
      <c r="C86" s="264" t="s">
        <v>47</v>
      </c>
      <c r="D86" s="264"/>
      <c r="E86" s="19" t="s">
        <v>294</v>
      </c>
      <c r="F86" s="10" t="s">
        <v>72</v>
      </c>
      <c r="G86" s="8" t="s">
        <v>1</v>
      </c>
      <c r="H86" s="8" t="s">
        <v>5</v>
      </c>
      <c r="I86" s="8" t="s">
        <v>480</v>
      </c>
      <c r="J86" s="8" t="s">
        <v>6</v>
      </c>
      <c r="K86" s="7">
        <f>K87</f>
        <v>0</v>
      </c>
      <c r="L86" s="7">
        <v>0</v>
      </c>
      <c r="M86" s="7">
        <v>0</v>
      </c>
      <c r="N86" s="7">
        <v>0</v>
      </c>
      <c r="O86" s="7">
        <v>0</v>
      </c>
      <c r="P86" s="5"/>
    </row>
    <row r="87" spans="1:16" s="76" customFormat="1" ht="41.25" customHeight="1" hidden="1">
      <c r="A87" s="266"/>
      <c r="B87" s="266"/>
      <c r="C87" s="266"/>
      <c r="D87" s="266"/>
      <c r="E87" s="10" t="s">
        <v>12</v>
      </c>
      <c r="F87" s="10" t="s">
        <v>72</v>
      </c>
      <c r="G87" s="8" t="s">
        <v>1</v>
      </c>
      <c r="H87" s="8" t="s">
        <v>5</v>
      </c>
      <c r="I87" s="8" t="s">
        <v>355</v>
      </c>
      <c r="J87" s="8" t="s">
        <v>6</v>
      </c>
      <c r="K87" s="7">
        <v>0</v>
      </c>
      <c r="L87" s="7">
        <v>0</v>
      </c>
      <c r="M87" s="7">
        <v>0</v>
      </c>
      <c r="N87" s="7" t="e">
        <f t="shared" si="4"/>
        <v>#DIV/0!</v>
      </c>
      <c r="O87" s="7" t="e">
        <f t="shared" si="3"/>
        <v>#DIV/0!</v>
      </c>
      <c r="P87" s="5"/>
    </row>
    <row r="88" spans="1:16" s="133" customFormat="1" ht="43.5" customHeight="1">
      <c r="A88" s="264" t="s">
        <v>105</v>
      </c>
      <c r="B88" s="264" t="s">
        <v>417</v>
      </c>
      <c r="C88" s="264" t="s">
        <v>49</v>
      </c>
      <c r="D88" s="264"/>
      <c r="E88" s="10" t="s">
        <v>295</v>
      </c>
      <c r="F88" s="10" t="s">
        <v>72</v>
      </c>
      <c r="G88" s="8" t="s">
        <v>1</v>
      </c>
      <c r="H88" s="8" t="s">
        <v>5</v>
      </c>
      <c r="I88" s="8" t="s">
        <v>481</v>
      </c>
      <c r="J88" s="8" t="s">
        <v>6</v>
      </c>
      <c r="K88" s="11">
        <f>K89</f>
        <v>0</v>
      </c>
      <c r="L88" s="7">
        <v>0</v>
      </c>
      <c r="M88" s="7">
        <v>0</v>
      </c>
      <c r="N88" s="7">
        <v>0</v>
      </c>
      <c r="O88" s="7">
        <v>0</v>
      </c>
      <c r="P88" s="5"/>
    </row>
    <row r="89" spans="1:16" s="76" customFormat="1" ht="31.5" customHeight="1" hidden="1">
      <c r="A89" s="266"/>
      <c r="B89" s="266"/>
      <c r="C89" s="266"/>
      <c r="D89" s="266"/>
      <c r="E89" s="10" t="s">
        <v>13</v>
      </c>
      <c r="F89" s="10"/>
      <c r="G89" s="8" t="s">
        <v>1</v>
      </c>
      <c r="H89" s="8" t="s">
        <v>5</v>
      </c>
      <c r="I89" s="8" t="s">
        <v>356</v>
      </c>
      <c r="J89" s="8" t="s">
        <v>6</v>
      </c>
      <c r="K89" s="7">
        <v>0</v>
      </c>
      <c r="L89" s="7">
        <v>0</v>
      </c>
      <c r="M89" s="7">
        <v>0</v>
      </c>
      <c r="N89" s="7" t="e">
        <f t="shared" si="4"/>
        <v>#DIV/0!</v>
      </c>
      <c r="O89" s="7" t="e">
        <f t="shared" si="3"/>
        <v>#DIV/0!</v>
      </c>
      <c r="P89" s="5"/>
    </row>
    <row r="90" spans="1:15" s="5" customFormat="1" ht="43.5" customHeight="1">
      <c r="A90" s="264" t="s">
        <v>105</v>
      </c>
      <c r="B90" s="264" t="s">
        <v>417</v>
      </c>
      <c r="C90" s="264" t="s">
        <v>50</v>
      </c>
      <c r="D90" s="264"/>
      <c r="E90" s="10" t="s">
        <v>296</v>
      </c>
      <c r="F90" s="10" t="s">
        <v>72</v>
      </c>
      <c r="G90" s="8" t="s">
        <v>1</v>
      </c>
      <c r="H90" s="8" t="s">
        <v>5</v>
      </c>
      <c r="I90" s="8" t="s">
        <v>431</v>
      </c>
      <c r="J90" s="8" t="s">
        <v>6</v>
      </c>
      <c r="K90" s="7">
        <f>K91</f>
        <v>0</v>
      </c>
      <c r="L90" s="7">
        <v>0</v>
      </c>
      <c r="M90" s="7">
        <v>0</v>
      </c>
      <c r="N90" s="7">
        <v>0</v>
      </c>
      <c r="O90" s="7">
        <v>0</v>
      </c>
    </row>
    <row r="91" spans="1:16" s="76" customFormat="1" ht="75" customHeight="1" hidden="1">
      <c r="A91" s="266"/>
      <c r="B91" s="266"/>
      <c r="C91" s="266"/>
      <c r="D91" s="266"/>
      <c r="E91" s="10" t="s">
        <v>14</v>
      </c>
      <c r="F91" s="10" t="s">
        <v>72</v>
      </c>
      <c r="G91" s="8" t="s">
        <v>350</v>
      </c>
      <c r="H91" s="8" t="s">
        <v>5</v>
      </c>
      <c r="I91" s="8" t="s">
        <v>483</v>
      </c>
      <c r="J91" s="8" t="s">
        <v>6</v>
      </c>
      <c r="K91" s="7">
        <v>0</v>
      </c>
      <c r="L91" s="7"/>
      <c r="M91" s="7"/>
      <c r="N91" s="7" t="e">
        <f t="shared" si="4"/>
        <v>#DIV/0!</v>
      </c>
      <c r="O91" s="7" t="e">
        <f t="shared" si="3"/>
        <v>#DIV/0!</v>
      </c>
      <c r="P91" s="5"/>
    </row>
    <row r="92" spans="1:15" s="5" customFormat="1" ht="42.75" customHeight="1">
      <c r="A92" s="264" t="s">
        <v>105</v>
      </c>
      <c r="B92" s="264" t="s">
        <v>417</v>
      </c>
      <c r="C92" s="264" t="s">
        <v>67</v>
      </c>
      <c r="D92" s="264"/>
      <c r="E92" s="10" t="s">
        <v>182</v>
      </c>
      <c r="F92" s="10" t="s">
        <v>72</v>
      </c>
      <c r="G92" s="8" t="s">
        <v>1</v>
      </c>
      <c r="H92" s="8" t="s">
        <v>61</v>
      </c>
      <c r="I92" s="8" t="s">
        <v>432</v>
      </c>
      <c r="J92" s="8" t="s">
        <v>6</v>
      </c>
      <c r="K92" s="7">
        <f>K93</f>
        <v>23500</v>
      </c>
      <c r="L92" s="7">
        <v>23500</v>
      </c>
      <c r="M92" s="7">
        <v>0</v>
      </c>
      <c r="N92" s="7">
        <f t="shared" si="4"/>
        <v>0</v>
      </c>
      <c r="O92" s="7">
        <f t="shared" si="3"/>
        <v>0</v>
      </c>
    </row>
    <row r="93" spans="1:16" s="76" customFormat="1" ht="39.75" customHeight="1" hidden="1">
      <c r="A93" s="266"/>
      <c r="B93" s="266"/>
      <c r="C93" s="266"/>
      <c r="D93" s="266"/>
      <c r="E93" s="10" t="s">
        <v>320</v>
      </c>
      <c r="F93" s="10" t="s">
        <v>72</v>
      </c>
      <c r="G93" s="8" t="s">
        <v>1</v>
      </c>
      <c r="H93" s="8" t="s">
        <v>61</v>
      </c>
      <c r="I93" s="8" t="s">
        <v>357</v>
      </c>
      <c r="J93" s="8" t="s">
        <v>6</v>
      </c>
      <c r="K93" s="7">
        <v>23500</v>
      </c>
      <c r="L93" s="7"/>
      <c r="M93" s="7"/>
      <c r="N93" s="7">
        <f t="shared" si="4"/>
        <v>0</v>
      </c>
      <c r="O93" s="7" t="e">
        <f t="shared" si="3"/>
        <v>#DIV/0!</v>
      </c>
      <c r="P93" s="5"/>
    </row>
    <row r="94" spans="1:16" s="76" customFormat="1" ht="43.5" customHeight="1" hidden="1">
      <c r="A94" s="199"/>
      <c r="B94" s="199"/>
      <c r="C94" s="199"/>
      <c r="D94" s="199"/>
      <c r="E94" s="10" t="s">
        <v>235</v>
      </c>
      <c r="F94" s="10" t="s">
        <v>72</v>
      </c>
      <c r="G94" s="8" t="s">
        <v>1</v>
      </c>
      <c r="H94" s="8" t="s">
        <v>61</v>
      </c>
      <c r="I94" s="8" t="s">
        <v>90</v>
      </c>
      <c r="J94" s="8" t="s">
        <v>6</v>
      </c>
      <c r="K94" s="11">
        <v>0</v>
      </c>
      <c r="L94" s="11"/>
      <c r="M94" s="11"/>
      <c r="N94" s="7" t="e">
        <f t="shared" si="4"/>
        <v>#DIV/0!</v>
      </c>
      <c r="O94" s="7" t="e">
        <f t="shared" si="3"/>
        <v>#DIV/0!</v>
      </c>
      <c r="P94" s="5"/>
    </row>
    <row r="95" spans="1:16" s="133" customFormat="1" ht="43.5" customHeight="1" hidden="1">
      <c r="A95" s="264" t="s">
        <v>105</v>
      </c>
      <c r="B95" s="264" t="s">
        <v>417</v>
      </c>
      <c r="C95" s="264" t="s">
        <v>68</v>
      </c>
      <c r="D95" s="199"/>
      <c r="E95" s="19" t="s">
        <v>562</v>
      </c>
      <c r="F95" s="10" t="s">
        <v>72</v>
      </c>
      <c r="G95" s="8" t="s">
        <v>1</v>
      </c>
      <c r="H95" s="8" t="s">
        <v>5</v>
      </c>
      <c r="I95" s="8" t="s">
        <v>565</v>
      </c>
      <c r="J95" s="8" t="s">
        <v>6</v>
      </c>
      <c r="K95" s="11">
        <f>K96</f>
        <v>0</v>
      </c>
      <c r="L95" s="11"/>
      <c r="M95" s="11"/>
      <c r="N95" s="7" t="e">
        <f t="shared" si="4"/>
        <v>#DIV/0!</v>
      </c>
      <c r="O95" s="7" t="e">
        <f t="shared" si="3"/>
        <v>#DIV/0!</v>
      </c>
      <c r="P95" s="5"/>
    </row>
    <row r="96" spans="1:16" s="76" customFormat="1" ht="43.5" customHeight="1" hidden="1">
      <c r="A96" s="266"/>
      <c r="B96" s="266"/>
      <c r="C96" s="266"/>
      <c r="D96" s="199"/>
      <c r="E96" s="19" t="s">
        <v>566</v>
      </c>
      <c r="F96" s="10" t="s">
        <v>72</v>
      </c>
      <c r="G96" s="8" t="s">
        <v>1</v>
      </c>
      <c r="H96" s="8" t="s">
        <v>5</v>
      </c>
      <c r="I96" s="8" t="s">
        <v>567</v>
      </c>
      <c r="J96" s="8" t="s">
        <v>6</v>
      </c>
      <c r="K96" s="11">
        <v>0</v>
      </c>
      <c r="L96" s="11"/>
      <c r="M96" s="11"/>
      <c r="N96" s="7" t="e">
        <f t="shared" si="4"/>
        <v>#DIV/0!</v>
      </c>
      <c r="O96" s="7" t="e">
        <f t="shared" si="3"/>
        <v>#DIV/0!</v>
      </c>
      <c r="P96" s="5"/>
    </row>
    <row r="97" spans="1:15" s="5" customFormat="1" ht="19.5" customHeight="1">
      <c r="A97" s="261" t="s">
        <v>105</v>
      </c>
      <c r="B97" s="261" t="s">
        <v>418</v>
      </c>
      <c r="C97" s="264"/>
      <c r="D97" s="264"/>
      <c r="E97" s="267" t="s">
        <v>26</v>
      </c>
      <c r="F97" s="207" t="s">
        <v>55</v>
      </c>
      <c r="G97" s="8"/>
      <c r="H97" s="8"/>
      <c r="I97" s="8" t="s">
        <v>521</v>
      </c>
      <c r="J97" s="8"/>
      <c r="K97" s="15">
        <f>K98</f>
        <v>200049.1</v>
      </c>
      <c r="L97" s="15">
        <f>L98</f>
        <v>195049.1</v>
      </c>
      <c r="M97" s="15">
        <f>M98</f>
        <v>2524.5</v>
      </c>
      <c r="N97" s="15">
        <f t="shared" si="4"/>
        <v>1.261940193682451</v>
      </c>
      <c r="O97" s="15">
        <f t="shared" si="3"/>
        <v>1.2942894891593961</v>
      </c>
    </row>
    <row r="98" spans="1:15" s="5" customFormat="1" ht="39" customHeight="1">
      <c r="A98" s="262"/>
      <c r="B98" s="262"/>
      <c r="C98" s="265"/>
      <c r="D98" s="265"/>
      <c r="E98" s="268"/>
      <c r="F98" s="19" t="s">
        <v>72</v>
      </c>
      <c r="G98" s="13" t="s">
        <v>1</v>
      </c>
      <c r="H98" s="8"/>
      <c r="I98" s="8"/>
      <c r="J98" s="8"/>
      <c r="K98" s="7">
        <f>K99+K101+K103</f>
        <v>200049.1</v>
      </c>
      <c r="L98" s="7">
        <f>L99+L101+L103</f>
        <v>195049.1</v>
      </c>
      <c r="M98" s="7">
        <f>M99+M101+M103</f>
        <v>2524.5</v>
      </c>
      <c r="N98" s="7">
        <f t="shared" si="4"/>
        <v>1.261940193682451</v>
      </c>
      <c r="O98" s="7">
        <f t="shared" si="3"/>
        <v>1.2942894891593961</v>
      </c>
    </row>
    <row r="99" spans="1:15" s="5" customFormat="1" ht="39" customHeight="1">
      <c r="A99" s="264" t="s">
        <v>105</v>
      </c>
      <c r="B99" s="264" t="s">
        <v>418</v>
      </c>
      <c r="C99" s="264" t="s">
        <v>48</v>
      </c>
      <c r="D99" s="264"/>
      <c r="E99" s="12" t="s">
        <v>211</v>
      </c>
      <c r="F99" s="19" t="s">
        <v>72</v>
      </c>
      <c r="G99" s="8" t="s">
        <v>1</v>
      </c>
      <c r="H99" s="8" t="s">
        <v>5</v>
      </c>
      <c r="I99" s="8" t="s">
        <v>433</v>
      </c>
      <c r="J99" s="8" t="s">
        <v>6</v>
      </c>
      <c r="K99" s="7">
        <f>K100</f>
        <v>195000</v>
      </c>
      <c r="L99" s="7">
        <v>190000</v>
      </c>
      <c r="M99" s="7">
        <v>0</v>
      </c>
      <c r="N99" s="7">
        <f t="shared" si="4"/>
        <v>0</v>
      </c>
      <c r="O99" s="7">
        <f t="shared" si="3"/>
        <v>0</v>
      </c>
    </row>
    <row r="100" spans="1:16" s="76" customFormat="1" ht="52.5" customHeight="1" hidden="1">
      <c r="A100" s="266"/>
      <c r="B100" s="266"/>
      <c r="C100" s="266"/>
      <c r="D100" s="266"/>
      <c r="E100" s="12" t="s">
        <v>321</v>
      </c>
      <c r="F100" s="10" t="s">
        <v>72</v>
      </c>
      <c r="G100" s="8" t="s">
        <v>1</v>
      </c>
      <c r="H100" s="8" t="s">
        <v>358</v>
      </c>
      <c r="I100" s="8" t="s">
        <v>359</v>
      </c>
      <c r="J100" s="8" t="s">
        <v>6</v>
      </c>
      <c r="K100" s="7">
        <f>150000+45000</f>
        <v>195000</v>
      </c>
      <c r="L100" s="7"/>
      <c r="M100" s="7"/>
      <c r="N100" s="7">
        <f t="shared" si="4"/>
        <v>0</v>
      </c>
      <c r="O100" s="7" t="e">
        <f t="shared" si="3"/>
        <v>#DIV/0!</v>
      </c>
      <c r="P100" s="5"/>
    </row>
    <row r="101" spans="1:15" s="5" customFormat="1" ht="41.25" customHeight="1">
      <c r="A101" s="270" t="s">
        <v>105</v>
      </c>
      <c r="B101" s="270" t="s">
        <v>418</v>
      </c>
      <c r="C101" s="270" t="s">
        <v>47</v>
      </c>
      <c r="D101" s="270"/>
      <c r="E101" s="10" t="s">
        <v>297</v>
      </c>
      <c r="F101" s="10" t="s">
        <v>72</v>
      </c>
      <c r="G101" s="8" t="s">
        <v>1</v>
      </c>
      <c r="H101" s="8" t="s">
        <v>5</v>
      </c>
      <c r="I101" s="8" t="s">
        <v>434</v>
      </c>
      <c r="J101" s="8" t="s">
        <v>10</v>
      </c>
      <c r="K101" s="7">
        <f>K102</f>
        <v>5049.1</v>
      </c>
      <c r="L101" s="7">
        <v>5049.1</v>
      </c>
      <c r="M101" s="7">
        <v>2524.5</v>
      </c>
      <c r="N101" s="7">
        <f t="shared" si="4"/>
        <v>49.999009724505356</v>
      </c>
      <c r="O101" s="7">
        <f t="shared" si="3"/>
        <v>49.999009724505356</v>
      </c>
    </row>
    <row r="102" spans="1:16" s="76" customFormat="1" ht="50.25" customHeight="1" hidden="1">
      <c r="A102" s="270"/>
      <c r="B102" s="270"/>
      <c r="C102" s="270"/>
      <c r="D102" s="270"/>
      <c r="E102" s="10" t="s">
        <v>318</v>
      </c>
      <c r="F102" s="10" t="s">
        <v>72</v>
      </c>
      <c r="G102" s="8" t="s">
        <v>1</v>
      </c>
      <c r="H102" s="8" t="s">
        <v>5</v>
      </c>
      <c r="I102" s="8" t="s">
        <v>360</v>
      </c>
      <c r="J102" s="8" t="s">
        <v>10</v>
      </c>
      <c r="K102" s="7">
        <v>5049.1</v>
      </c>
      <c r="L102" s="7"/>
      <c r="M102" s="7"/>
      <c r="N102" s="7">
        <f t="shared" si="4"/>
        <v>0</v>
      </c>
      <c r="O102" s="7" t="e">
        <f t="shared" si="3"/>
        <v>#DIV/0!</v>
      </c>
      <c r="P102" s="5"/>
    </row>
    <row r="103" spans="1:15" s="5" customFormat="1" ht="50.25" customHeight="1">
      <c r="A103" s="201" t="s">
        <v>105</v>
      </c>
      <c r="B103" s="201" t="s">
        <v>418</v>
      </c>
      <c r="C103" s="201" t="s">
        <v>49</v>
      </c>
      <c r="D103" s="201"/>
      <c r="E103" s="10" t="s">
        <v>168</v>
      </c>
      <c r="F103" s="10" t="s">
        <v>72</v>
      </c>
      <c r="G103" s="8" t="s">
        <v>1</v>
      </c>
      <c r="H103" s="8" t="s">
        <v>5</v>
      </c>
      <c r="I103" s="8" t="s">
        <v>594</v>
      </c>
      <c r="J103" s="8" t="s">
        <v>6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</row>
    <row r="104" spans="1:15" s="5" customFormat="1" ht="50.25" customHeight="1">
      <c r="A104" s="201"/>
      <c r="B104" s="201"/>
      <c r="C104" s="201"/>
      <c r="D104" s="201"/>
      <c r="E104" s="10" t="s">
        <v>244</v>
      </c>
      <c r="F104" s="10" t="s">
        <v>72</v>
      </c>
      <c r="G104" s="8" t="s">
        <v>1</v>
      </c>
      <c r="H104" s="8" t="s">
        <v>24</v>
      </c>
      <c r="I104" s="8" t="s">
        <v>484</v>
      </c>
      <c r="J104" s="8" t="s">
        <v>6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</row>
    <row r="105" spans="1:15" s="5" customFormat="1" ht="15">
      <c r="A105" s="139" t="s">
        <v>105</v>
      </c>
      <c r="B105" s="139" t="s">
        <v>419</v>
      </c>
      <c r="C105" s="62"/>
      <c r="D105" s="62"/>
      <c r="E105" s="137" t="s">
        <v>83</v>
      </c>
      <c r="F105" s="207" t="s">
        <v>55</v>
      </c>
      <c r="G105" s="8"/>
      <c r="H105" s="8"/>
      <c r="I105" s="8" t="s">
        <v>522</v>
      </c>
      <c r="J105" s="8"/>
      <c r="K105" s="15">
        <f>K106+K107+K109</f>
        <v>1396326.4</v>
      </c>
      <c r="L105" s="15">
        <f>L106+L107+L109</f>
        <v>1473886.7</v>
      </c>
      <c r="M105" s="15">
        <f>M106+M107+M109</f>
        <v>500384.8</v>
      </c>
      <c r="N105" s="7">
        <f t="shared" si="4"/>
        <v>35.83580457978879</v>
      </c>
      <c r="O105" s="7">
        <f t="shared" si="3"/>
        <v>33.950018003419125</v>
      </c>
    </row>
    <row r="106" spans="1:15" s="5" customFormat="1" ht="42" customHeight="1">
      <c r="A106" s="140"/>
      <c r="B106" s="140"/>
      <c r="C106" s="63"/>
      <c r="D106" s="63"/>
      <c r="E106" s="138"/>
      <c r="F106" s="10" t="s">
        <v>72</v>
      </c>
      <c r="G106" s="8" t="s">
        <v>1</v>
      </c>
      <c r="H106" s="8"/>
      <c r="I106" s="8"/>
      <c r="J106" s="8"/>
      <c r="K106" s="7">
        <f>K111+K122+K141</f>
        <v>50390</v>
      </c>
      <c r="L106" s="7">
        <f>L111+L122+L141</f>
        <v>178714.3</v>
      </c>
      <c r="M106" s="7">
        <f>M111+M122+M141</f>
        <v>149761.2</v>
      </c>
      <c r="N106" s="7">
        <f t="shared" si="4"/>
        <v>297.2042071839651</v>
      </c>
      <c r="O106" s="7">
        <f t="shared" si="3"/>
        <v>83.79922591532967</v>
      </c>
    </row>
    <row r="107" spans="1:15" s="5" customFormat="1" ht="39.75" customHeight="1">
      <c r="A107" s="140"/>
      <c r="B107" s="140"/>
      <c r="C107" s="63"/>
      <c r="D107" s="63"/>
      <c r="E107" s="284"/>
      <c r="F107" s="10" t="s">
        <v>56</v>
      </c>
      <c r="G107" s="8" t="s">
        <v>57</v>
      </c>
      <c r="H107" s="8"/>
      <c r="I107" s="8"/>
      <c r="J107" s="8"/>
      <c r="K107" s="7">
        <f aca="true" t="shared" si="5" ref="K107:M108">K120</f>
        <v>95000</v>
      </c>
      <c r="L107" s="7">
        <f t="shared" si="5"/>
        <v>44236</v>
      </c>
      <c r="M107" s="7">
        <f t="shared" si="5"/>
        <v>0</v>
      </c>
      <c r="N107" s="7">
        <f t="shared" si="4"/>
        <v>0</v>
      </c>
      <c r="O107" s="7">
        <f t="shared" si="3"/>
        <v>0</v>
      </c>
    </row>
    <row r="108" spans="1:15" s="5" customFormat="1" ht="54" customHeight="1">
      <c r="A108" s="140"/>
      <c r="B108" s="140"/>
      <c r="C108" s="63"/>
      <c r="D108" s="63"/>
      <c r="E108" s="284"/>
      <c r="F108" s="10" t="s">
        <v>531</v>
      </c>
      <c r="G108" s="8" t="s">
        <v>532</v>
      </c>
      <c r="H108" s="8"/>
      <c r="I108" s="8"/>
      <c r="J108" s="8"/>
      <c r="K108" s="7">
        <f t="shared" si="5"/>
        <v>0</v>
      </c>
      <c r="L108" s="7">
        <f t="shared" si="5"/>
        <v>19784</v>
      </c>
      <c r="M108" s="7">
        <f t="shared" si="5"/>
        <v>19784</v>
      </c>
      <c r="N108" s="7">
        <v>0</v>
      </c>
      <c r="O108" s="7">
        <f t="shared" si="3"/>
        <v>100</v>
      </c>
    </row>
    <row r="109" spans="1:15" s="5" customFormat="1" ht="39.75" customHeight="1">
      <c r="A109" s="141"/>
      <c r="B109" s="141"/>
      <c r="C109" s="64"/>
      <c r="D109" s="64"/>
      <c r="E109" s="284"/>
      <c r="F109" s="10" t="s">
        <v>187</v>
      </c>
      <c r="G109" s="8" t="s">
        <v>188</v>
      </c>
      <c r="H109" s="8"/>
      <c r="I109" s="8"/>
      <c r="J109" s="8"/>
      <c r="K109" s="7">
        <f aca="true" t="shared" si="6" ref="K109:M110">K123</f>
        <v>1250936.4</v>
      </c>
      <c r="L109" s="7">
        <f t="shared" si="6"/>
        <v>1250936.4</v>
      </c>
      <c r="M109" s="7">
        <f t="shared" si="6"/>
        <v>350623.6</v>
      </c>
      <c r="N109" s="7">
        <f t="shared" si="4"/>
        <v>28.028890997176198</v>
      </c>
      <c r="O109" s="7">
        <f t="shared" si="3"/>
        <v>28.028890997176198</v>
      </c>
    </row>
    <row r="110" spans="1:15" s="5" customFormat="1" ht="39.75" customHeight="1">
      <c r="A110" s="205"/>
      <c r="B110" s="205"/>
      <c r="C110" s="202"/>
      <c r="D110" s="202"/>
      <c r="E110" s="285"/>
      <c r="F110" s="10" t="s">
        <v>31</v>
      </c>
      <c r="G110" s="8" t="s">
        <v>4</v>
      </c>
      <c r="H110" s="8"/>
      <c r="I110" s="8"/>
      <c r="J110" s="8"/>
      <c r="K110" s="7">
        <f t="shared" si="6"/>
        <v>0</v>
      </c>
      <c r="L110" s="7">
        <f t="shared" si="6"/>
        <v>4782</v>
      </c>
      <c r="M110" s="7">
        <f t="shared" si="6"/>
        <v>0</v>
      </c>
      <c r="N110" s="7">
        <v>0</v>
      </c>
      <c r="O110" s="7">
        <f t="shared" si="3"/>
        <v>0</v>
      </c>
    </row>
    <row r="111" spans="1:15" s="5" customFormat="1" ht="39.75" customHeight="1">
      <c r="A111" s="77" t="s">
        <v>105</v>
      </c>
      <c r="B111" s="77" t="s">
        <v>419</v>
      </c>
      <c r="C111" s="77" t="s">
        <v>48</v>
      </c>
      <c r="D111" s="77"/>
      <c r="E111" s="210" t="s">
        <v>298</v>
      </c>
      <c r="F111" s="12" t="s">
        <v>72</v>
      </c>
      <c r="G111" s="8" t="s">
        <v>1</v>
      </c>
      <c r="H111" s="8" t="s">
        <v>5</v>
      </c>
      <c r="I111" s="8" t="s">
        <v>361</v>
      </c>
      <c r="J111" s="8"/>
      <c r="K111" s="7">
        <f>K112+K114+K116</f>
        <v>44390</v>
      </c>
      <c r="L111" s="7">
        <f>L112+L114+L116</f>
        <v>44390</v>
      </c>
      <c r="M111" s="7">
        <f>M112+M114+M116</f>
        <v>16769.2</v>
      </c>
      <c r="N111" s="7">
        <f t="shared" si="4"/>
        <v>37.77697679657581</v>
      </c>
      <c r="O111" s="7">
        <f t="shared" si="3"/>
        <v>37.77697679657581</v>
      </c>
    </row>
    <row r="112" spans="1:17" s="5" customFormat="1" ht="39.75" customHeight="1">
      <c r="A112" s="286" t="s">
        <v>105</v>
      </c>
      <c r="B112" s="286" t="s">
        <v>419</v>
      </c>
      <c r="C112" s="286" t="s">
        <v>48</v>
      </c>
      <c r="D112" s="286" t="s">
        <v>48</v>
      </c>
      <c r="E112" s="23" t="s">
        <v>28</v>
      </c>
      <c r="F112" s="12" t="s">
        <v>72</v>
      </c>
      <c r="G112" s="8" t="s">
        <v>1</v>
      </c>
      <c r="H112" s="18" t="s">
        <v>17</v>
      </c>
      <c r="I112" s="18" t="s">
        <v>362</v>
      </c>
      <c r="J112" s="18" t="s">
        <v>202</v>
      </c>
      <c r="K112" s="7">
        <f>K113</f>
        <v>3640</v>
      </c>
      <c r="L112" s="7">
        <v>3640</v>
      </c>
      <c r="M112" s="7">
        <v>1431.2</v>
      </c>
      <c r="N112" s="7">
        <f t="shared" si="4"/>
        <v>39.31868131868132</v>
      </c>
      <c r="O112" s="7">
        <f t="shared" si="3"/>
        <v>39.31868131868132</v>
      </c>
      <c r="Q112" s="5" t="s">
        <v>598</v>
      </c>
    </row>
    <row r="113" spans="1:16" s="76" customFormat="1" ht="30.75" customHeight="1" hidden="1">
      <c r="A113" s="286"/>
      <c r="B113" s="286"/>
      <c r="C113" s="286"/>
      <c r="D113" s="286"/>
      <c r="E113" s="23" t="s">
        <v>322</v>
      </c>
      <c r="F113" s="12" t="s">
        <v>72</v>
      </c>
      <c r="G113" s="8" t="s">
        <v>1</v>
      </c>
      <c r="H113" s="18" t="s">
        <v>17</v>
      </c>
      <c r="I113" s="18" t="s">
        <v>362</v>
      </c>
      <c r="J113" s="18" t="s">
        <v>414</v>
      </c>
      <c r="K113" s="7">
        <v>3640</v>
      </c>
      <c r="L113" s="7">
        <v>3641</v>
      </c>
      <c r="M113" s="7"/>
      <c r="N113" s="7">
        <f t="shared" si="4"/>
        <v>0</v>
      </c>
      <c r="O113" s="7">
        <f t="shared" si="3"/>
        <v>0</v>
      </c>
      <c r="P113" s="5"/>
    </row>
    <row r="114" spans="1:15" s="5" customFormat="1" ht="39.75" customHeight="1">
      <c r="A114" s="212" t="s">
        <v>105</v>
      </c>
      <c r="B114" s="212" t="s">
        <v>419</v>
      </c>
      <c r="C114" s="212" t="s">
        <v>48</v>
      </c>
      <c r="D114" s="212" t="s">
        <v>47</v>
      </c>
      <c r="E114" s="10" t="s">
        <v>82</v>
      </c>
      <c r="F114" s="10" t="s">
        <v>72</v>
      </c>
      <c r="G114" s="8" t="s">
        <v>1</v>
      </c>
      <c r="H114" s="18" t="s">
        <v>5</v>
      </c>
      <c r="I114" s="18" t="s">
        <v>363</v>
      </c>
      <c r="J114" s="18" t="s">
        <v>202</v>
      </c>
      <c r="K114" s="7">
        <f>K115</f>
        <v>5000</v>
      </c>
      <c r="L114" s="7">
        <v>5000</v>
      </c>
      <c r="M114" s="7">
        <v>1500</v>
      </c>
      <c r="N114" s="7">
        <f t="shared" si="4"/>
        <v>30</v>
      </c>
      <c r="O114" s="7">
        <f t="shared" si="3"/>
        <v>30</v>
      </c>
    </row>
    <row r="115" spans="1:16" s="76" customFormat="1" ht="38.25" customHeight="1" hidden="1">
      <c r="A115" s="212"/>
      <c r="B115" s="168"/>
      <c r="C115" s="168"/>
      <c r="D115" s="168"/>
      <c r="E115" s="10" t="s">
        <v>323</v>
      </c>
      <c r="F115" s="10" t="s">
        <v>72</v>
      </c>
      <c r="G115" s="8" t="s">
        <v>1</v>
      </c>
      <c r="H115" s="18" t="s">
        <v>5</v>
      </c>
      <c r="I115" s="18" t="s">
        <v>363</v>
      </c>
      <c r="J115" s="18" t="s">
        <v>20</v>
      </c>
      <c r="K115" s="7">
        <v>5000</v>
      </c>
      <c r="L115" s="7">
        <v>5001</v>
      </c>
      <c r="M115" s="7"/>
      <c r="N115" s="7">
        <f t="shared" si="4"/>
        <v>0</v>
      </c>
      <c r="O115" s="7">
        <f t="shared" si="3"/>
        <v>0</v>
      </c>
      <c r="P115" s="5"/>
    </row>
    <row r="116" spans="1:15" s="5" customFormat="1" ht="39.75" customHeight="1">
      <c r="A116" s="212" t="s">
        <v>105</v>
      </c>
      <c r="B116" s="212" t="s">
        <v>419</v>
      </c>
      <c r="C116" s="212" t="s">
        <v>48</v>
      </c>
      <c r="D116" s="212" t="s">
        <v>49</v>
      </c>
      <c r="E116" s="10" t="s">
        <v>299</v>
      </c>
      <c r="F116" s="10" t="s">
        <v>72</v>
      </c>
      <c r="G116" s="8" t="s">
        <v>1</v>
      </c>
      <c r="H116" s="18" t="s">
        <v>5</v>
      </c>
      <c r="I116" s="8" t="s">
        <v>364</v>
      </c>
      <c r="J116" s="18" t="s">
        <v>492</v>
      </c>
      <c r="K116" s="17">
        <f>K117+K118</f>
        <v>35750</v>
      </c>
      <c r="L116" s="17">
        <v>35750</v>
      </c>
      <c r="M116" s="17">
        <v>13838</v>
      </c>
      <c r="N116" s="7">
        <f t="shared" si="4"/>
        <v>38.70769230769231</v>
      </c>
      <c r="O116" s="7">
        <f t="shared" si="3"/>
        <v>38.70769230769231</v>
      </c>
    </row>
    <row r="117" spans="1:16" s="76" customFormat="1" ht="39.75" customHeight="1" hidden="1">
      <c r="A117" s="169"/>
      <c r="B117" s="169"/>
      <c r="C117" s="169"/>
      <c r="D117" s="169"/>
      <c r="E117" s="23" t="s">
        <v>324</v>
      </c>
      <c r="F117" s="12" t="s">
        <v>72</v>
      </c>
      <c r="G117" s="8" t="s">
        <v>1</v>
      </c>
      <c r="H117" s="8" t="s">
        <v>5</v>
      </c>
      <c r="I117" s="8" t="s">
        <v>364</v>
      </c>
      <c r="J117" s="8" t="s">
        <v>62</v>
      </c>
      <c r="K117" s="7">
        <v>2000</v>
      </c>
      <c r="L117" s="7"/>
      <c r="M117" s="7"/>
      <c r="N117" s="7">
        <f t="shared" si="4"/>
        <v>0</v>
      </c>
      <c r="O117" s="7" t="e">
        <f t="shared" si="3"/>
        <v>#DIV/0!</v>
      </c>
      <c r="P117" s="5"/>
    </row>
    <row r="118" spans="1:16" s="76" customFormat="1" ht="39.75" customHeight="1" hidden="1">
      <c r="A118" s="168"/>
      <c r="B118" s="168"/>
      <c r="C118" s="168"/>
      <c r="D118" s="168"/>
      <c r="E118" s="10" t="s">
        <v>323</v>
      </c>
      <c r="F118" s="10" t="s">
        <v>72</v>
      </c>
      <c r="G118" s="8" t="s">
        <v>1</v>
      </c>
      <c r="H118" s="18" t="s">
        <v>5</v>
      </c>
      <c r="I118" s="8" t="s">
        <v>364</v>
      </c>
      <c r="J118" s="18" t="s">
        <v>20</v>
      </c>
      <c r="K118" s="17">
        <v>33750</v>
      </c>
      <c r="L118" s="17"/>
      <c r="M118" s="17"/>
      <c r="N118" s="7">
        <f t="shared" si="4"/>
        <v>0</v>
      </c>
      <c r="O118" s="7" t="e">
        <f t="shared" si="3"/>
        <v>#DIV/0!</v>
      </c>
      <c r="P118" s="5"/>
    </row>
    <row r="119" spans="1:15" s="5" customFormat="1" ht="29.25" customHeight="1">
      <c r="A119" s="199" t="s">
        <v>105</v>
      </c>
      <c r="B119" s="199" t="s">
        <v>419</v>
      </c>
      <c r="C119" s="199" t="s">
        <v>47</v>
      </c>
      <c r="D119" s="202"/>
      <c r="E119" s="19" t="s">
        <v>437</v>
      </c>
      <c r="F119" s="12" t="s">
        <v>55</v>
      </c>
      <c r="G119" s="8"/>
      <c r="H119" s="8"/>
      <c r="I119" s="8"/>
      <c r="J119" s="8"/>
      <c r="K119" s="7">
        <f>K120+K122+K123</f>
        <v>1350936.4</v>
      </c>
      <c r="L119" s="7">
        <f>L120+L122+L123</f>
        <v>1428496.7</v>
      </c>
      <c r="M119" s="7">
        <f>M120+M122+M123</f>
        <v>483615.6</v>
      </c>
      <c r="N119" s="7">
        <f t="shared" si="4"/>
        <v>35.79854684498841</v>
      </c>
      <c r="O119" s="7">
        <f t="shared" si="3"/>
        <v>33.854862947880804</v>
      </c>
    </row>
    <row r="120" spans="1:15" s="5" customFormat="1" ht="38.25" customHeight="1">
      <c r="A120" s="202"/>
      <c r="B120" s="202"/>
      <c r="C120" s="202"/>
      <c r="D120" s="202"/>
      <c r="E120" s="282"/>
      <c r="F120" s="10" t="s">
        <v>56</v>
      </c>
      <c r="G120" s="8" t="s">
        <v>57</v>
      </c>
      <c r="H120" s="8"/>
      <c r="I120" s="8" t="s">
        <v>485</v>
      </c>
      <c r="J120" s="8" t="s">
        <v>202</v>
      </c>
      <c r="K120" s="7">
        <f>K125+K127+K129+K131+K133+K136+K138</f>
        <v>95000</v>
      </c>
      <c r="L120" s="7">
        <f>L125+L127+L129+L131+L133+L136+L138</f>
        <v>44236</v>
      </c>
      <c r="M120" s="7">
        <f>M125+M127+M129+M131+M133+M136+M138</f>
        <v>0</v>
      </c>
      <c r="N120" s="7">
        <f t="shared" si="4"/>
        <v>0</v>
      </c>
      <c r="O120" s="7">
        <f t="shared" si="3"/>
        <v>0</v>
      </c>
    </row>
    <row r="121" spans="1:16" s="118" customFormat="1" ht="58.5" customHeight="1">
      <c r="A121" s="202"/>
      <c r="B121" s="202"/>
      <c r="C121" s="202"/>
      <c r="D121" s="202"/>
      <c r="E121" s="282"/>
      <c r="F121" s="10" t="s">
        <v>531</v>
      </c>
      <c r="G121" s="8" t="s">
        <v>532</v>
      </c>
      <c r="H121" s="8"/>
      <c r="I121" s="8" t="s">
        <v>485</v>
      </c>
      <c r="J121" s="8" t="s">
        <v>203</v>
      </c>
      <c r="K121" s="7">
        <f>K130</f>
        <v>0</v>
      </c>
      <c r="L121" s="7">
        <f>L130</f>
        <v>19784</v>
      </c>
      <c r="M121" s="7">
        <f>M130</f>
        <v>19784</v>
      </c>
      <c r="N121" s="7">
        <v>0</v>
      </c>
      <c r="O121" s="7">
        <f t="shared" si="3"/>
        <v>100</v>
      </c>
      <c r="P121" s="5"/>
    </row>
    <row r="122" spans="1:15" s="5" customFormat="1" ht="39.75" customHeight="1">
      <c r="A122" s="202"/>
      <c r="B122" s="202"/>
      <c r="C122" s="202"/>
      <c r="D122" s="202"/>
      <c r="E122" s="282"/>
      <c r="F122" s="10" t="s">
        <v>72</v>
      </c>
      <c r="G122" s="8" t="s">
        <v>1</v>
      </c>
      <c r="H122" s="8"/>
      <c r="I122" s="8" t="s">
        <v>485</v>
      </c>
      <c r="J122" s="8" t="s">
        <v>436</v>
      </c>
      <c r="K122" s="7">
        <f>K126+K128+K130+K132+K137+K139+K140</f>
        <v>5000</v>
      </c>
      <c r="L122" s="7">
        <f>L126+L128+L132+L137+L139+L140</f>
        <v>133324.3</v>
      </c>
      <c r="M122" s="7">
        <f>M126+M128+M132+M137+M139+M140</f>
        <v>132992</v>
      </c>
      <c r="N122" s="7">
        <f t="shared" si="4"/>
        <v>2659.84</v>
      </c>
      <c r="O122" s="7">
        <f t="shared" si="3"/>
        <v>99.75075811386222</v>
      </c>
    </row>
    <row r="123" spans="1:15" s="5" customFormat="1" ht="39.75" customHeight="1">
      <c r="A123" s="202"/>
      <c r="B123" s="202"/>
      <c r="C123" s="202"/>
      <c r="D123" s="202"/>
      <c r="E123" s="282"/>
      <c r="F123" s="10" t="s">
        <v>187</v>
      </c>
      <c r="G123" s="8" t="s">
        <v>188</v>
      </c>
      <c r="H123" s="8"/>
      <c r="I123" s="8" t="s">
        <v>486</v>
      </c>
      <c r="J123" s="8" t="s">
        <v>224</v>
      </c>
      <c r="K123" s="7">
        <f>K135</f>
        <v>1250936.4</v>
      </c>
      <c r="L123" s="7">
        <f>L135</f>
        <v>1250936.4</v>
      </c>
      <c r="M123" s="7">
        <f>M135</f>
        <v>350623.6</v>
      </c>
      <c r="N123" s="7">
        <f t="shared" si="4"/>
        <v>28.028890997176198</v>
      </c>
      <c r="O123" s="7">
        <f t="shared" si="3"/>
        <v>28.028890997176198</v>
      </c>
    </row>
    <row r="124" spans="1:15" s="5" customFormat="1" ht="33" customHeight="1">
      <c r="A124" s="202"/>
      <c r="B124" s="202"/>
      <c r="C124" s="202"/>
      <c r="D124" s="202"/>
      <c r="E124" s="283"/>
      <c r="F124" s="10" t="s">
        <v>31</v>
      </c>
      <c r="G124" s="8" t="s">
        <v>4</v>
      </c>
      <c r="H124" s="8"/>
      <c r="I124" s="8"/>
      <c r="J124" s="8"/>
      <c r="K124" s="7">
        <f>K134</f>
        <v>0</v>
      </c>
      <c r="L124" s="7">
        <f>L134</f>
        <v>4782</v>
      </c>
      <c r="M124" s="7">
        <f>M134</f>
        <v>0</v>
      </c>
      <c r="N124" s="7">
        <v>0</v>
      </c>
      <c r="O124" s="7">
        <f t="shared" si="3"/>
        <v>0</v>
      </c>
    </row>
    <row r="125" spans="1:15" s="5" customFormat="1" ht="42.75" customHeight="1">
      <c r="A125" s="264" t="s">
        <v>105</v>
      </c>
      <c r="B125" s="264" t="s">
        <v>419</v>
      </c>
      <c r="C125" s="264" t="s">
        <v>47</v>
      </c>
      <c r="D125" s="264" t="s">
        <v>48</v>
      </c>
      <c r="E125" s="280" t="s">
        <v>73</v>
      </c>
      <c r="F125" s="10" t="s">
        <v>56</v>
      </c>
      <c r="G125" s="8" t="s">
        <v>57</v>
      </c>
      <c r="H125" s="18" t="s">
        <v>16</v>
      </c>
      <c r="I125" s="18" t="s">
        <v>487</v>
      </c>
      <c r="J125" s="18" t="s">
        <v>202</v>
      </c>
      <c r="K125" s="17">
        <v>60000</v>
      </c>
      <c r="L125" s="17">
        <v>0</v>
      </c>
      <c r="M125" s="17">
        <v>0</v>
      </c>
      <c r="N125" s="7">
        <f t="shared" si="4"/>
        <v>0</v>
      </c>
      <c r="O125" s="7">
        <v>0</v>
      </c>
    </row>
    <row r="126" spans="1:15" s="5" customFormat="1" ht="42.75" customHeight="1">
      <c r="A126" s="266"/>
      <c r="B126" s="266"/>
      <c r="C126" s="266"/>
      <c r="D126" s="266"/>
      <c r="E126" s="281"/>
      <c r="F126" s="10" t="s">
        <v>72</v>
      </c>
      <c r="G126" s="8" t="s">
        <v>1</v>
      </c>
      <c r="H126" s="18" t="s">
        <v>16</v>
      </c>
      <c r="I126" s="18" t="s">
        <v>487</v>
      </c>
      <c r="J126" s="18" t="s">
        <v>202</v>
      </c>
      <c r="K126" s="17">
        <v>0</v>
      </c>
      <c r="L126" s="17">
        <v>124745.4</v>
      </c>
      <c r="M126" s="17">
        <v>124740.1</v>
      </c>
      <c r="N126" s="7">
        <v>0</v>
      </c>
      <c r="O126" s="7">
        <f t="shared" si="3"/>
        <v>99.99575134634225</v>
      </c>
    </row>
    <row r="127" spans="1:15" s="5" customFormat="1" ht="51.75" customHeight="1">
      <c r="A127" s="62" t="s">
        <v>105</v>
      </c>
      <c r="B127" s="62" t="s">
        <v>419</v>
      </c>
      <c r="C127" s="62" t="s">
        <v>47</v>
      </c>
      <c r="D127" s="62" t="s">
        <v>47</v>
      </c>
      <c r="E127" s="19" t="s">
        <v>100</v>
      </c>
      <c r="F127" s="19" t="s">
        <v>56</v>
      </c>
      <c r="G127" s="8" t="s">
        <v>57</v>
      </c>
      <c r="H127" s="18" t="s">
        <v>15</v>
      </c>
      <c r="I127" s="18" t="s">
        <v>488</v>
      </c>
      <c r="J127" s="18" t="s">
        <v>224</v>
      </c>
      <c r="K127" s="17">
        <v>20000</v>
      </c>
      <c r="L127" s="17">
        <v>36849</v>
      </c>
      <c r="M127" s="17">
        <v>0</v>
      </c>
      <c r="N127" s="7">
        <f t="shared" si="4"/>
        <v>0</v>
      </c>
      <c r="O127" s="7">
        <f t="shared" si="3"/>
        <v>0</v>
      </c>
    </row>
    <row r="128" spans="1:16" s="76" customFormat="1" ht="43.5" customHeight="1" hidden="1">
      <c r="A128" s="64"/>
      <c r="B128" s="64"/>
      <c r="C128" s="64"/>
      <c r="D128" s="64"/>
      <c r="E128" s="22"/>
      <c r="F128" s="10" t="s">
        <v>72</v>
      </c>
      <c r="G128" s="8" t="s">
        <v>1</v>
      </c>
      <c r="H128" s="18" t="s">
        <v>204</v>
      </c>
      <c r="I128" s="18" t="s">
        <v>365</v>
      </c>
      <c r="J128" s="18" t="s">
        <v>203</v>
      </c>
      <c r="K128" s="17">
        <v>0</v>
      </c>
      <c r="L128" s="17"/>
      <c r="M128" s="17"/>
      <c r="N128" s="7" t="e">
        <f t="shared" si="4"/>
        <v>#DIV/0!</v>
      </c>
      <c r="O128" s="7" t="e">
        <f t="shared" si="3"/>
        <v>#DIV/0!</v>
      </c>
      <c r="P128" s="5"/>
    </row>
    <row r="129" spans="1:15" s="5" customFormat="1" ht="47.25" customHeight="1">
      <c r="A129" s="264" t="s">
        <v>105</v>
      </c>
      <c r="B129" s="264" t="s">
        <v>419</v>
      </c>
      <c r="C129" s="264" t="s">
        <v>47</v>
      </c>
      <c r="D129" s="264" t="s">
        <v>49</v>
      </c>
      <c r="E129" s="240" t="s">
        <v>101</v>
      </c>
      <c r="F129" s="19" t="s">
        <v>56</v>
      </c>
      <c r="G129" s="8" t="s">
        <v>57</v>
      </c>
      <c r="H129" s="18" t="s">
        <v>15</v>
      </c>
      <c r="I129" s="18" t="s">
        <v>489</v>
      </c>
      <c r="J129" s="18" t="s">
        <v>203</v>
      </c>
      <c r="K129" s="17">
        <v>9000</v>
      </c>
      <c r="L129" s="17">
        <v>0</v>
      </c>
      <c r="M129" s="17">
        <v>0</v>
      </c>
      <c r="N129" s="7">
        <f t="shared" si="4"/>
        <v>0</v>
      </c>
      <c r="O129" s="7">
        <v>0</v>
      </c>
    </row>
    <row r="130" spans="1:16" s="118" customFormat="1" ht="54" customHeight="1">
      <c r="A130" s="266"/>
      <c r="B130" s="266"/>
      <c r="C130" s="266"/>
      <c r="D130" s="266"/>
      <c r="E130" s="242"/>
      <c r="F130" s="10" t="s">
        <v>531</v>
      </c>
      <c r="G130" s="8" t="s">
        <v>532</v>
      </c>
      <c r="H130" s="18" t="s">
        <v>15</v>
      </c>
      <c r="I130" s="18" t="s">
        <v>366</v>
      </c>
      <c r="J130" s="18" t="s">
        <v>203</v>
      </c>
      <c r="K130" s="17">
        <v>0</v>
      </c>
      <c r="L130" s="17">
        <v>19784</v>
      </c>
      <c r="M130" s="17">
        <v>19784</v>
      </c>
      <c r="N130" s="7">
        <v>0</v>
      </c>
      <c r="O130" s="7">
        <f t="shared" si="3"/>
        <v>100</v>
      </c>
      <c r="P130" s="5"/>
    </row>
    <row r="131" spans="1:15" s="5" customFormat="1" ht="34.5" customHeight="1">
      <c r="A131" s="264" t="s">
        <v>105</v>
      </c>
      <c r="B131" s="264" t="s">
        <v>419</v>
      </c>
      <c r="C131" s="264" t="s">
        <v>47</v>
      </c>
      <c r="D131" s="264" t="s">
        <v>50</v>
      </c>
      <c r="E131" s="240" t="s">
        <v>103</v>
      </c>
      <c r="F131" s="10" t="s">
        <v>56</v>
      </c>
      <c r="G131" s="8" t="s">
        <v>57</v>
      </c>
      <c r="H131" s="18" t="s">
        <v>104</v>
      </c>
      <c r="I131" s="18" t="s">
        <v>367</v>
      </c>
      <c r="J131" s="18" t="s">
        <v>205</v>
      </c>
      <c r="K131" s="17">
        <v>4000</v>
      </c>
      <c r="L131" s="17">
        <v>7387</v>
      </c>
      <c r="M131" s="17">
        <v>0</v>
      </c>
      <c r="N131" s="7">
        <f t="shared" si="4"/>
        <v>0</v>
      </c>
      <c r="O131" s="7">
        <f t="shared" si="3"/>
        <v>0</v>
      </c>
    </row>
    <row r="132" spans="1:15" s="5" customFormat="1" ht="34.5" customHeight="1" hidden="1">
      <c r="A132" s="266"/>
      <c r="B132" s="266"/>
      <c r="C132" s="266"/>
      <c r="D132" s="266"/>
      <c r="E132" s="242"/>
      <c r="F132" s="10" t="s">
        <v>72</v>
      </c>
      <c r="G132" s="8" t="s">
        <v>1</v>
      </c>
      <c r="H132" s="18" t="s">
        <v>209</v>
      </c>
      <c r="I132" s="18" t="s">
        <v>367</v>
      </c>
      <c r="J132" s="18" t="s">
        <v>205</v>
      </c>
      <c r="K132" s="17">
        <v>0</v>
      </c>
      <c r="L132" s="17"/>
      <c r="M132" s="17"/>
      <c r="N132" s="7" t="e">
        <f t="shared" si="4"/>
        <v>#DIV/0!</v>
      </c>
      <c r="O132" s="7" t="e">
        <f t="shared" si="3"/>
        <v>#DIV/0!</v>
      </c>
    </row>
    <row r="133" spans="1:15" s="5" customFormat="1" ht="45" customHeight="1">
      <c r="A133" s="264" t="s">
        <v>105</v>
      </c>
      <c r="B133" s="264" t="s">
        <v>419</v>
      </c>
      <c r="C133" s="264" t="s">
        <v>47</v>
      </c>
      <c r="D133" s="264" t="s">
        <v>67</v>
      </c>
      <c r="E133" s="10" t="s">
        <v>183</v>
      </c>
      <c r="F133" s="10" t="s">
        <v>56</v>
      </c>
      <c r="G133" s="8" t="s">
        <v>57</v>
      </c>
      <c r="H133" s="18" t="s">
        <v>23</v>
      </c>
      <c r="I133" s="18" t="s">
        <v>368</v>
      </c>
      <c r="J133" s="18" t="s">
        <v>205</v>
      </c>
      <c r="K133" s="17">
        <v>2000</v>
      </c>
      <c r="L133" s="17">
        <v>0</v>
      </c>
      <c r="M133" s="17">
        <v>0</v>
      </c>
      <c r="N133" s="7">
        <f t="shared" si="4"/>
        <v>0</v>
      </c>
      <c r="O133" s="7">
        <v>0</v>
      </c>
    </row>
    <row r="134" spans="1:15" s="5" customFormat="1" ht="45" customHeight="1">
      <c r="A134" s="266"/>
      <c r="B134" s="266"/>
      <c r="C134" s="266"/>
      <c r="D134" s="266"/>
      <c r="E134" s="10" t="s">
        <v>183</v>
      </c>
      <c r="F134" s="10" t="s">
        <v>31</v>
      </c>
      <c r="G134" s="8" t="s">
        <v>4</v>
      </c>
      <c r="H134" s="18" t="s">
        <v>599</v>
      </c>
      <c r="I134" s="18" t="s">
        <v>600</v>
      </c>
      <c r="J134" s="18" t="s">
        <v>205</v>
      </c>
      <c r="K134" s="17">
        <v>0</v>
      </c>
      <c r="L134" s="17">
        <v>4782</v>
      </c>
      <c r="M134" s="17">
        <v>0</v>
      </c>
      <c r="N134" s="7">
        <v>0</v>
      </c>
      <c r="O134" s="7">
        <f t="shared" si="3"/>
        <v>0</v>
      </c>
    </row>
    <row r="135" spans="1:15" s="5" customFormat="1" ht="61.5" customHeight="1">
      <c r="A135" s="200" t="s">
        <v>105</v>
      </c>
      <c r="B135" s="200" t="s">
        <v>419</v>
      </c>
      <c r="C135" s="200" t="s">
        <v>47</v>
      </c>
      <c r="D135" s="200" t="s">
        <v>68</v>
      </c>
      <c r="E135" s="10" t="s">
        <v>186</v>
      </c>
      <c r="F135" s="10" t="s">
        <v>187</v>
      </c>
      <c r="G135" s="8" t="s">
        <v>188</v>
      </c>
      <c r="H135" s="18" t="s">
        <v>189</v>
      </c>
      <c r="I135" s="18" t="s">
        <v>650</v>
      </c>
      <c r="J135" s="18" t="s">
        <v>224</v>
      </c>
      <c r="K135" s="17">
        <v>1250936.4</v>
      </c>
      <c r="L135" s="17">
        <v>1250936.4</v>
      </c>
      <c r="M135" s="17">
        <v>350623.6</v>
      </c>
      <c r="N135" s="7">
        <f t="shared" si="4"/>
        <v>28.028890997176198</v>
      </c>
      <c r="O135" s="7">
        <f t="shared" si="3"/>
        <v>28.028890997176198</v>
      </c>
    </row>
    <row r="136" spans="1:16" s="76" customFormat="1" ht="45" customHeight="1" hidden="1">
      <c r="A136" s="264" t="s">
        <v>105</v>
      </c>
      <c r="B136" s="264" t="s">
        <v>419</v>
      </c>
      <c r="C136" s="264" t="s">
        <v>47</v>
      </c>
      <c r="D136" s="264" t="s">
        <v>69</v>
      </c>
      <c r="E136" s="240" t="s">
        <v>102</v>
      </c>
      <c r="F136" s="19" t="s">
        <v>56</v>
      </c>
      <c r="G136" s="8" t="s">
        <v>57</v>
      </c>
      <c r="H136" s="18" t="s">
        <v>15</v>
      </c>
      <c r="I136" s="18" t="s">
        <v>206</v>
      </c>
      <c r="J136" s="18" t="s">
        <v>205</v>
      </c>
      <c r="K136" s="17">
        <v>0</v>
      </c>
      <c r="L136" s="17"/>
      <c r="M136" s="17"/>
      <c r="N136" s="7" t="e">
        <f t="shared" si="4"/>
        <v>#DIV/0!</v>
      </c>
      <c r="O136" s="7" t="e">
        <f t="shared" si="3"/>
        <v>#DIV/0!</v>
      </c>
      <c r="P136" s="5"/>
    </row>
    <row r="137" spans="1:15" s="5" customFormat="1" ht="41.25" customHeight="1">
      <c r="A137" s="266"/>
      <c r="B137" s="266"/>
      <c r="C137" s="266"/>
      <c r="D137" s="266"/>
      <c r="E137" s="242"/>
      <c r="F137" s="10" t="s">
        <v>72</v>
      </c>
      <c r="G137" s="8" t="s">
        <v>1</v>
      </c>
      <c r="H137" s="18" t="s">
        <v>15</v>
      </c>
      <c r="I137" s="18" t="s">
        <v>490</v>
      </c>
      <c r="J137" s="18" t="s">
        <v>205</v>
      </c>
      <c r="K137" s="17">
        <v>0</v>
      </c>
      <c r="L137" s="17">
        <v>0</v>
      </c>
      <c r="M137" s="17">
        <v>0</v>
      </c>
      <c r="N137" s="7">
        <v>0</v>
      </c>
      <c r="O137" s="7">
        <v>0</v>
      </c>
    </row>
    <row r="138" spans="1:15" s="5" customFormat="1" ht="40.5" customHeight="1">
      <c r="A138" s="264" t="s">
        <v>105</v>
      </c>
      <c r="B138" s="264" t="s">
        <v>419</v>
      </c>
      <c r="C138" s="264" t="s">
        <v>47</v>
      </c>
      <c r="D138" s="264" t="s">
        <v>70</v>
      </c>
      <c r="E138" s="240" t="s">
        <v>215</v>
      </c>
      <c r="F138" s="10" t="s">
        <v>56</v>
      </c>
      <c r="G138" s="8" t="s">
        <v>57</v>
      </c>
      <c r="H138" s="18" t="s">
        <v>91</v>
      </c>
      <c r="I138" s="18" t="s">
        <v>207</v>
      </c>
      <c r="J138" s="18" t="s">
        <v>205</v>
      </c>
      <c r="K138" s="17">
        <v>0</v>
      </c>
      <c r="L138" s="17">
        <v>0</v>
      </c>
      <c r="M138" s="17">
        <v>0</v>
      </c>
      <c r="N138" s="7">
        <v>0</v>
      </c>
      <c r="O138" s="7">
        <v>0</v>
      </c>
    </row>
    <row r="139" spans="1:15" s="76" customFormat="1" ht="39.75" customHeight="1" hidden="1">
      <c r="A139" s="266"/>
      <c r="B139" s="266"/>
      <c r="C139" s="266"/>
      <c r="D139" s="266"/>
      <c r="E139" s="242"/>
      <c r="F139" s="180" t="s">
        <v>72</v>
      </c>
      <c r="G139" s="183" t="s">
        <v>1</v>
      </c>
      <c r="H139" s="181" t="s">
        <v>208</v>
      </c>
      <c r="I139" s="181" t="s">
        <v>491</v>
      </c>
      <c r="J139" s="181" t="s">
        <v>205</v>
      </c>
      <c r="K139" s="17">
        <v>0</v>
      </c>
      <c r="L139" s="17"/>
      <c r="M139" s="17"/>
      <c r="N139" s="7" t="e">
        <f t="shared" si="4"/>
        <v>#DIV/0!</v>
      </c>
      <c r="O139" s="7" t="e">
        <f t="shared" si="3"/>
        <v>#DIV/0!</v>
      </c>
    </row>
    <row r="140" spans="1:15" s="5" customFormat="1" ht="39.75" customHeight="1">
      <c r="A140" s="201" t="s">
        <v>105</v>
      </c>
      <c r="B140" s="201" t="s">
        <v>419</v>
      </c>
      <c r="C140" s="201" t="s">
        <v>47</v>
      </c>
      <c r="D140" s="201" t="s">
        <v>35</v>
      </c>
      <c r="E140" s="10" t="s">
        <v>573</v>
      </c>
      <c r="F140" s="10" t="s">
        <v>72</v>
      </c>
      <c r="G140" s="8" t="s">
        <v>1</v>
      </c>
      <c r="H140" s="18" t="s">
        <v>5</v>
      </c>
      <c r="I140" s="18" t="s">
        <v>574</v>
      </c>
      <c r="J140" s="18" t="s">
        <v>205</v>
      </c>
      <c r="K140" s="17">
        <v>5000</v>
      </c>
      <c r="L140" s="17">
        <v>8578.9</v>
      </c>
      <c r="M140" s="17">
        <v>8251.9</v>
      </c>
      <c r="N140" s="7">
        <f t="shared" si="4"/>
        <v>165.03799999999998</v>
      </c>
      <c r="O140" s="7">
        <f t="shared" si="3"/>
        <v>96.18832251221019</v>
      </c>
    </row>
    <row r="141" spans="1:16" s="202" customFormat="1" ht="63.75" customHeight="1">
      <c r="A141" s="201">
        <v>17</v>
      </c>
      <c r="B141" s="201" t="s">
        <v>419</v>
      </c>
      <c r="C141" s="201" t="s">
        <v>49</v>
      </c>
      <c r="D141" s="201"/>
      <c r="E141" s="12" t="s">
        <v>575</v>
      </c>
      <c r="F141" s="10" t="s">
        <v>72</v>
      </c>
      <c r="G141" s="201" t="s">
        <v>1</v>
      </c>
      <c r="H141" s="201" t="s">
        <v>5</v>
      </c>
      <c r="I141" s="201" t="s">
        <v>576</v>
      </c>
      <c r="J141" s="201" t="s">
        <v>577</v>
      </c>
      <c r="K141" s="7">
        <f>K142</f>
        <v>1000</v>
      </c>
      <c r="L141" s="7">
        <v>1000</v>
      </c>
      <c r="M141" s="7">
        <v>0</v>
      </c>
      <c r="N141" s="7">
        <f t="shared" si="4"/>
        <v>0</v>
      </c>
      <c r="O141" s="7">
        <f aca="true" t="shared" si="7" ref="O141:O204">M141/L141*100</f>
        <v>0</v>
      </c>
      <c r="P141" s="5"/>
    </row>
    <row r="142" spans="1:16" s="134" customFormat="1" ht="63.75" customHeight="1" hidden="1">
      <c r="A142" s="201">
        <v>17</v>
      </c>
      <c r="B142" s="201" t="s">
        <v>419</v>
      </c>
      <c r="C142" s="201" t="s">
        <v>49</v>
      </c>
      <c r="D142" s="201"/>
      <c r="E142" s="203" t="s">
        <v>578</v>
      </c>
      <c r="F142" s="10" t="s">
        <v>72</v>
      </c>
      <c r="G142" s="201" t="s">
        <v>1</v>
      </c>
      <c r="H142" s="201" t="s">
        <v>50</v>
      </c>
      <c r="I142" s="201" t="s">
        <v>579</v>
      </c>
      <c r="J142" s="201" t="s">
        <v>577</v>
      </c>
      <c r="K142" s="7">
        <v>1000</v>
      </c>
      <c r="L142" s="7"/>
      <c r="M142" s="7"/>
      <c r="N142" s="7">
        <f t="shared" si="4"/>
        <v>0</v>
      </c>
      <c r="O142" s="7" t="e">
        <f t="shared" si="7"/>
        <v>#DIV/0!</v>
      </c>
      <c r="P142" s="5"/>
    </row>
    <row r="143" spans="1:15" s="5" customFormat="1" ht="14.25" customHeight="1">
      <c r="A143" s="264"/>
      <c r="B143" s="264"/>
      <c r="C143" s="264"/>
      <c r="D143" s="264"/>
      <c r="E143" s="240" t="s">
        <v>236</v>
      </c>
      <c r="F143" s="12" t="s">
        <v>55</v>
      </c>
      <c r="G143" s="8"/>
      <c r="H143" s="8"/>
      <c r="I143" s="8"/>
      <c r="J143" s="8"/>
      <c r="K143" s="7">
        <f>K144+K145</f>
        <v>0</v>
      </c>
      <c r="L143" s="7">
        <v>0</v>
      </c>
      <c r="M143" s="7">
        <v>0</v>
      </c>
      <c r="N143" s="7">
        <v>0</v>
      </c>
      <c r="O143" s="7">
        <v>0</v>
      </c>
    </row>
    <row r="144" spans="1:15" s="5" customFormat="1" ht="43.5" customHeight="1">
      <c r="A144" s="265"/>
      <c r="B144" s="265"/>
      <c r="C144" s="265"/>
      <c r="D144" s="265"/>
      <c r="E144" s="241"/>
      <c r="F144" s="10" t="s">
        <v>56</v>
      </c>
      <c r="G144" s="8" t="s">
        <v>57</v>
      </c>
      <c r="H144" s="8" t="s">
        <v>91</v>
      </c>
      <c r="I144" s="8" t="s">
        <v>435</v>
      </c>
      <c r="J144" s="8" t="s">
        <v>441</v>
      </c>
      <c r="K144" s="7">
        <f>K146+K148+K149+K152</f>
        <v>0</v>
      </c>
      <c r="L144" s="7">
        <v>0</v>
      </c>
      <c r="M144" s="7">
        <v>0</v>
      </c>
      <c r="N144" s="7">
        <v>0</v>
      </c>
      <c r="O144" s="7">
        <v>0</v>
      </c>
    </row>
    <row r="145" spans="1:15" s="5" customFormat="1" ht="43.5" customHeight="1">
      <c r="A145" s="266"/>
      <c r="B145" s="266"/>
      <c r="C145" s="266"/>
      <c r="D145" s="266"/>
      <c r="E145" s="242"/>
      <c r="F145" s="10" t="s">
        <v>72</v>
      </c>
      <c r="G145" s="8" t="s">
        <v>1</v>
      </c>
      <c r="H145" s="8" t="s">
        <v>5</v>
      </c>
      <c r="I145" s="8" t="s">
        <v>435</v>
      </c>
      <c r="J145" s="8" t="s">
        <v>436</v>
      </c>
      <c r="K145" s="7">
        <f>K147+K150+K151</f>
        <v>0</v>
      </c>
      <c r="L145" s="7">
        <v>0</v>
      </c>
      <c r="M145" s="7">
        <v>0</v>
      </c>
      <c r="N145" s="7">
        <v>0</v>
      </c>
      <c r="O145" s="7">
        <v>0</v>
      </c>
    </row>
    <row r="146" spans="1:15" s="5" customFormat="1" ht="43.5" customHeight="1" hidden="1">
      <c r="A146" s="264"/>
      <c r="B146" s="264"/>
      <c r="C146" s="264"/>
      <c r="D146" s="264"/>
      <c r="E146" s="280" t="s">
        <v>73</v>
      </c>
      <c r="F146" s="10" t="s">
        <v>56</v>
      </c>
      <c r="G146" s="8" t="s">
        <v>57</v>
      </c>
      <c r="H146" s="18" t="s">
        <v>16</v>
      </c>
      <c r="I146" s="18" t="s">
        <v>438</v>
      </c>
      <c r="J146" s="18" t="s">
        <v>202</v>
      </c>
      <c r="K146" s="17">
        <v>0</v>
      </c>
      <c r="L146" s="17"/>
      <c r="M146" s="17"/>
      <c r="N146" s="7" t="e">
        <f aca="true" t="shared" si="8" ref="N146:N206">M146/K146*100</f>
        <v>#DIV/0!</v>
      </c>
      <c r="O146" s="7" t="e">
        <f t="shared" si="7"/>
        <v>#DIV/0!</v>
      </c>
    </row>
    <row r="147" spans="1:15" s="5" customFormat="1" ht="43.5" customHeight="1" hidden="1">
      <c r="A147" s="266"/>
      <c r="B147" s="266"/>
      <c r="C147" s="266"/>
      <c r="D147" s="266"/>
      <c r="E147" s="281"/>
      <c r="F147" s="10" t="s">
        <v>72</v>
      </c>
      <c r="G147" s="8" t="s">
        <v>1</v>
      </c>
      <c r="H147" s="18" t="s">
        <v>16</v>
      </c>
      <c r="I147" s="18" t="s">
        <v>438</v>
      </c>
      <c r="J147" s="18" t="s">
        <v>202</v>
      </c>
      <c r="K147" s="7">
        <v>0</v>
      </c>
      <c r="L147" s="7"/>
      <c r="M147" s="7"/>
      <c r="N147" s="7" t="e">
        <f t="shared" si="8"/>
        <v>#DIV/0!</v>
      </c>
      <c r="O147" s="7" t="e">
        <f t="shared" si="7"/>
        <v>#DIV/0!</v>
      </c>
    </row>
    <row r="148" spans="1:15" s="5" customFormat="1" ht="43.5" customHeight="1" hidden="1">
      <c r="A148" s="199"/>
      <c r="B148" s="199"/>
      <c r="C148" s="199"/>
      <c r="D148" s="199"/>
      <c r="E148" s="203" t="s">
        <v>100</v>
      </c>
      <c r="F148" s="19" t="s">
        <v>56</v>
      </c>
      <c r="G148" s="8" t="s">
        <v>57</v>
      </c>
      <c r="H148" s="18" t="s">
        <v>15</v>
      </c>
      <c r="I148" s="18" t="s">
        <v>439</v>
      </c>
      <c r="J148" s="18" t="s">
        <v>203</v>
      </c>
      <c r="K148" s="7">
        <v>0</v>
      </c>
      <c r="L148" s="7"/>
      <c r="M148" s="7"/>
      <c r="N148" s="7" t="e">
        <f t="shared" si="8"/>
        <v>#DIV/0!</v>
      </c>
      <c r="O148" s="7" t="e">
        <f t="shared" si="7"/>
        <v>#DIV/0!</v>
      </c>
    </row>
    <row r="149" spans="1:15" s="5" customFormat="1" ht="87" customHeight="1" hidden="1">
      <c r="A149" s="264"/>
      <c r="B149" s="264"/>
      <c r="C149" s="264"/>
      <c r="D149" s="264"/>
      <c r="E149" s="240" t="s">
        <v>101</v>
      </c>
      <c r="F149" s="19" t="s">
        <v>219</v>
      </c>
      <c r="G149" s="8" t="s">
        <v>57</v>
      </c>
      <c r="H149" s="18" t="s">
        <v>15</v>
      </c>
      <c r="I149" s="18" t="s">
        <v>440</v>
      </c>
      <c r="J149" s="18" t="s">
        <v>203</v>
      </c>
      <c r="K149" s="7">
        <v>0</v>
      </c>
      <c r="L149" s="7"/>
      <c r="M149" s="7"/>
      <c r="N149" s="7" t="e">
        <f t="shared" si="8"/>
        <v>#DIV/0!</v>
      </c>
      <c r="O149" s="7" t="e">
        <f t="shared" si="7"/>
        <v>#DIV/0!</v>
      </c>
    </row>
    <row r="150" spans="1:15" s="5" customFormat="1" ht="43.5" customHeight="1" hidden="1">
      <c r="A150" s="266"/>
      <c r="B150" s="266"/>
      <c r="C150" s="266"/>
      <c r="D150" s="266"/>
      <c r="E150" s="242"/>
      <c r="F150" s="10" t="s">
        <v>72</v>
      </c>
      <c r="G150" s="8" t="s">
        <v>1</v>
      </c>
      <c r="H150" s="18" t="s">
        <v>15</v>
      </c>
      <c r="I150" s="18" t="s">
        <v>440</v>
      </c>
      <c r="J150" s="18" t="s">
        <v>203</v>
      </c>
      <c r="K150" s="7">
        <v>0</v>
      </c>
      <c r="L150" s="7"/>
      <c r="M150" s="7"/>
      <c r="N150" s="7" t="e">
        <f t="shared" si="8"/>
        <v>#DIV/0!</v>
      </c>
      <c r="O150" s="7" t="e">
        <f t="shared" si="7"/>
        <v>#DIV/0!</v>
      </c>
    </row>
    <row r="151" spans="1:15" s="5" customFormat="1" ht="43.5" customHeight="1" hidden="1">
      <c r="A151" s="62"/>
      <c r="B151" s="62"/>
      <c r="C151" s="62"/>
      <c r="D151" s="62"/>
      <c r="E151" s="19" t="s">
        <v>102</v>
      </c>
      <c r="F151" s="10" t="s">
        <v>72</v>
      </c>
      <c r="G151" s="8" t="s">
        <v>1</v>
      </c>
      <c r="H151" s="18" t="s">
        <v>15</v>
      </c>
      <c r="I151" s="18" t="s">
        <v>206</v>
      </c>
      <c r="J151" s="18" t="s">
        <v>205</v>
      </c>
      <c r="K151" s="7">
        <v>0</v>
      </c>
      <c r="L151" s="7"/>
      <c r="M151" s="7"/>
      <c r="N151" s="7" t="e">
        <f t="shared" si="8"/>
        <v>#DIV/0!</v>
      </c>
      <c r="O151" s="7" t="e">
        <f t="shared" si="7"/>
        <v>#DIV/0!</v>
      </c>
    </row>
    <row r="152" spans="1:15" s="5" customFormat="1" ht="43.5" customHeight="1" hidden="1">
      <c r="A152" s="62"/>
      <c r="B152" s="62"/>
      <c r="C152" s="62"/>
      <c r="D152" s="62"/>
      <c r="E152" s="19" t="s">
        <v>215</v>
      </c>
      <c r="F152" s="10" t="s">
        <v>56</v>
      </c>
      <c r="G152" s="8" t="s">
        <v>57</v>
      </c>
      <c r="H152" s="18" t="s">
        <v>91</v>
      </c>
      <c r="I152" s="18" t="s">
        <v>207</v>
      </c>
      <c r="J152" s="18" t="s">
        <v>205</v>
      </c>
      <c r="K152" s="7">
        <v>0</v>
      </c>
      <c r="L152" s="7"/>
      <c r="M152" s="7"/>
      <c r="N152" s="7" t="e">
        <f t="shared" si="8"/>
        <v>#DIV/0!</v>
      </c>
      <c r="O152" s="7" t="e">
        <f t="shared" si="7"/>
        <v>#DIV/0!</v>
      </c>
    </row>
    <row r="153" spans="1:15" s="5" customFormat="1" ht="15" customHeight="1">
      <c r="A153" s="204" t="s">
        <v>105</v>
      </c>
      <c r="B153" s="261" t="s">
        <v>420</v>
      </c>
      <c r="C153" s="264"/>
      <c r="D153" s="264"/>
      <c r="E153" s="267" t="s">
        <v>29</v>
      </c>
      <c r="F153" s="207" t="s">
        <v>55</v>
      </c>
      <c r="G153" s="25"/>
      <c r="H153" s="18"/>
      <c r="I153" s="18" t="s">
        <v>523</v>
      </c>
      <c r="J153" s="18"/>
      <c r="K153" s="24">
        <f>K154+K155+K156+K157</f>
        <v>316453.8</v>
      </c>
      <c r="L153" s="24">
        <f>L154+L155+L156+L157</f>
        <v>316608.8</v>
      </c>
      <c r="M153" s="24">
        <f>M154+M155+M156+M157</f>
        <v>152463.3</v>
      </c>
      <c r="N153" s="15">
        <f t="shared" si="8"/>
        <v>48.17869148671939</v>
      </c>
      <c r="O153" s="15">
        <f t="shared" si="7"/>
        <v>48.15510497497227</v>
      </c>
    </row>
    <row r="154" spans="1:15" s="5" customFormat="1" ht="30" customHeight="1">
      <c r="A154" s="262"/>
      <c r="B154" s="262"/>
      <c r="C154" s="265"/>
      <c r="D154" s="265"/>
      <c r="E154" s="268"/>
      <c r="F154" s="10" t="s">
        <v>30</v>
      </c>
      <c r="G154" s="8" t="s">
        <v>2</v>
      </c>
      <c r="H154" s="18"/>
      <c r="I154" s="18"/>
      <c r="J154" s="18"/>
      <c r="K154" s="17">
        <f>K158+K159+K162+K170+K171+K173+K175-200</f>
        <v>314798.8</v>
      </c>
      <c r="L154" s="17">
        <f>L158+L159+L162+L170+L171+L173+L175-200</f>
        <v>314798.8</v>
      </c>
      <c r="M154" s="17">
        <f>M158+M159+M162+M170+M171+M173+M175</f>
        <v>152463.3</v>
      </c>
      <c r="N154" s="7">
        <f t="shared" si="8"/>
        <v>48.43198258697301</v>
      </c>
      <c r="O154" s="7">
        <f t="shared" si="7"/>
        <v>48.43198258697301</v>
      </c>
    </row>
    <row r="155" spans="1:15" s="5" customFormat="1" ht="27" customHeight="1">
      <c r="A155" s="262"/>
      <c r="B155" s="262"/>
      <c r="C155" s="265"/>
      <c r="D155" s="265"/>
      <c r="E155" s="268"/>
      <c r="F155" s="10" t="s">
        <v>31</v>
      </c>
      <c r="G155" s="8" t="s">
        <v>4</v>
      </c>
      <c r="H155" s="18"/>
      <c r="I155" s="18"/>
      <c r="J155" s="18"/>
      <c r="K155" s="17">
        <f aca="true" t="shared" si="9" ref="K155:M156">K166+K179</f>
        <v>0</v>
      </c>
      <c r="L155" s="17">
        <f t="shared" si="9"/>
        <v>0</v>
      </c>
      <c r="M155" s="17">
        <f t="shared" si="9"/>
        <v>0</v>
      </c>
      <c r="N155" s="7">
        <v>0</v>
      </c>
      <c r="O155" s="7">
        <v>0</v>
      </c>
    </row>
    <row r="156" spans="1:15" s="5" customFormat="1" ht="36.75" customHeight="1">
      <c r="A156" s="262"/>
      <c r="B156" s="262"/>
      <c r="C156" s="265"/>
      <c r="D156" s="265"/>
      <c r="E156" s="268"/>
      <c r="F156" s="10" t="s">
        <v>216</v>
      </c>
      <c r="G156" s="8" t="s">
        <v>369</v>
      </c>
      <c r="H156" s="18"/>
      <c r="I156" s="18"/>
      <c r="J156" s="18"/>
      <c r="K156" s="17">
        <f t="shared" si="9"/>
        <v>200</v>
      </c>
      <c r="L156" s="17">
        <f t="shared" si="9"/>
        <v>200</v>
      </c>
      <c r="M156" s="17">
        <f t="shared" si="9"/>
        <v>0</v>
      </c>
      <c r="N156" s="7">
        <f t="shared" si="8"/>
        <v>0</v>
      </c>
      <c r="O156" s="7">
        <f t="shared" si="7"/>
        <v>0</v>
      </c>
    </row>
    <row r="157" spans="1:15" s="5" customFormat="1" ht="27" customHeight="1">
      <c r="A157" s="263"/>
      <c r="B157" s="263"/>
      <c r="C157" s="266"/>
      <c r="D157" s="266"/>
      <c r="E157" s="269"/>
      <c r="F157" s="10" t="s">
        <v>171</v>
      </c>
      <c r="G157" s="21" t="s">
        <v>200</v>
      </c>
      <c r="H157" s="20"/>
      <c r="I157" s="20"/>
      <c r="J157" s="20"/>
      <c r="K157" s="17">
        <f>K174+K200</f>
        <v>1455</v>
      </c>
      <c r="L157" s="17">
        <f>L174+L200</f>
        <v>1610</v>
      </c>
      <c r="M157" s="17">
        <f>M174+M200</f>
        <v>0</v>
      </c>
      <c r="N157" s="7">
        <f t="shared" si="8"/>
        <v>0</v>
      </c>
      <c r="O157" s="7">
        <f t="shared" si="7"/>
        <v>0</v>
      </c>
    </row>
    <row r="158" spans="1:15" s="5" customFormat="1" ht="61.5" customHeight="1">
      <c r="A158" s="200" t="s">
        <v>105</v>
      </c>
      <c r="B158" s="200" t="s">
        <v>420</v>
      </c>
      <c r="C158" s="200" t="s">
        <v>48</v>
      </c>
      <c r="D158" s="200"/>
      <c r="E158" s="69" t="s">
        <v>469</v>
      </c>
      <c r="F158" s="10" t="s">
        <v>30</v>
      </c>
      <c r="G158" s="8" t="s">
        <v>2</v>
      </c>
      <c r="H158" s="18" t="s">
        <v>5</v>
      </c>
      <c r="I158" s="18" t="s">
        <v>370</v>
      </c>
      <c r="J158" s="18" t="s">
        <v>442</v>
      </c>
      <c r="K158" s="17">
        <v>24095.2</v>
      </c>
      <c r="L158" s="17">
        <v>24095.2</v>
      </c>
      <c r="M158" s="17">
        <v>12153.8</v>
      </c>
      <c r="N158" s="7">
        <f t="shared" si="8"/>
        <v>50.4407516849829</v>
      </c>
      <c r="O158" s="7">
        <f t="shared" si="7"/>
        <v>50.4407516849829</v>
      </c>
    </row>
    <row r="159" spans="1:15" s="5" customFormat="1" ht="33" customHeight="1">
      <c r="A159" s="200" t="s">
        <v>105</v>
      </c>
      <c r="B159" s="200" t="s">
        <v>420</v>
      </c>
      <c r="C159" s="200" t="s">
        <v>47</v>
      </c>
      <c r="D159" s="200"/>
      <c r="E159" s="69" t="s">
        <v>315</v>
      </c>
      <c r="F159" s="10" t="s">
        <v>30</v>
      </c>
      <c r="G159" s="8" t="s">
        <v>2</v>
      </c>
      <c r="H159" s="18" t="s">
        <v>5</v>
      </c>
      <c r="I159" s="18" t="s">
        <v>371</v>
      </c>
      <c r="J159" s="18"/>
      <c r="K159" s="17">
        <f>SUM(K160:K161)</f>
        <v>1328.1</v>
      </c>
      <c r="L159" s="17">
        <f>SUM(L160:L161)</f>
        <v>1328.1</v>
      </c>
      <c r="M159" s="17">
        <f>SUM(M160:M161)</f>
        <v>510.8</v>
      </c>
      <c r="N159" s="7">
        <f t="shared" si="8"/>
        <v>38.46095926511558</v>
      </c>
      <c r="O159" s="7">
        <f t="shared" si="7"/>
        <v>38.46095926511558</v>
      </c>
    </row>
    <row r="160" spans="1:16" s="70" customFormat="1" ht="64.5" customHeight="1">
      <c r="A160" s="200" t="s">
        <v>105</v>
      </c>
      <c r="B160" s="200" t="s">
        <v>420</v>
      </c>
      <c r="C160" s="200" t="s">
        <v>47</v>
      </c>
      <c r="D160" s="200" t="s">
        <v>48</v>
      </c>
      <c r="E160" s="19" t="s">
        <v>326</v>
      </c>
      <c r="F160" s="10" t="s">
        <v>30</v>
      </c>
      <c r="G160" s="8" t="s">
        <v>2</v>
      </c>
      <c r="H160" s="18" t="s">
        <v>5</v>
      </c>
      <c r="I160" s="18" t="s">
        <v>372</v>
      </c>
      <c r="J160" s="18" t="s">
        <v>443</v>
      </c>
      <c r="K160" s="17">
        <v>0</v>
      </c>
      <c r="L160" s="17">
        <v>0</v>
      </c>
      <c r="M160" s="17">
        <v>0</v>
      </c>
      <c r="N160" s="7">
        <v>0</v>
      </c>
      <c r="O160" s="7">
        <v>0</v>
      </c>
      <c r="P160" s="5"/>
    </row>
    <row r="161" spans="1:16" s="70" customFormat="1" ht="56.25" customHeight="1">
      <c r="A161" s="201" t="s">
        <v>105</v>
      </c>
      <c r="B161" s="201" t="s">
        <v>420</v>
      </c>
      <c r="C161" s="201" t="s">
        <v>47</v>
      </c>
      <c r="D161" s="201" t="s">
        <v>47</v>
      </c>
      <c r="E161" s="10" t="s">
        <v>327</v>
      </c>
      <c r="F161" s="10" t="s">
        <v>30</v>
      </c>
      <c r="G161" s="8" t="s">
        <v>2</v>
      </c>
      <c r="H161" s="18" t="s">
        <v>5</v>
      </c>
      <c r="I161" s="18" t="s">
        <v>373</v>
      </c>
      <c r="J161" s="18" t="s">
        <v>22</v>
      </c>
      <c r="K161" s="17">
        <v>1328.1</v>
      </c>
      <c r="L161" s="17">
        <v>1328.1</v>
      </c>
      <c r="M161" s="17">
        <v>510.8</v>
      </c>
      <c r="N161" s="7">
        <f>M161/K161*100</f>
        <v>38.46095926511558</v>
      </c>
      <c r="O161" s="7">
        <f t="shared" si="7"/>
        <v>38.46095926511558</v>
      </c>
      <c r="P161" s="5"/>
    </row>
    <row r="162" spans="1:16" s="70" customFormat="1" ht="61.5" customHeight="1">
      <c r="A162" s="200" t="s">
        <v>105</v>
      </c>
      <c r="B162" s="200" t="s">
        <v>420</v>
      </c>
      <c r="C162" s="200" t="s">
        <v>49</v>
      </c>
      <c r="D162" s="200"/>
      <c r="E162" s="10" t="s">
        <v>328</v>
      </c>
      <c r="F162" s="10" t="s">
        <v>651</v>
      </c>
      <c r="G162" s="8" t="s">
        <v>652</v>
      </c>
      <c r="H162" s="18" t="s">
        <v>5</v>
      </c>
      <c r="I162" s="20" t="s">
        <v>374</v>
      </c>
      <c r="J162" s="20"/>
      <c r="K162" s="17">
        <f>K163+K165+K167+K168+K169</f>
        <v>279927.9</v>
      </c>
      <c r="L162" s="17">
        <f>L163+L165+L167+L168+L169</f>
        <v>278652.5</v>
      </c>
      <c r="M162" s="17">
        <f>M163+M165+M167+M168+M169</f>
        <v>137549.4</v>
      </c>
      <c r="N162" s="7">
        <f t="shared" si="8"/>
        <v>49.13743860472643</v>
      </c>
      <c r="O162" s="7">
        <f t="shared" si="7"/>
        <v>49.36234198508895</v>
      </c>
      <c r="P162" s="5"/>
    </row>
    <row r="163" spans="1:16" s="70" customFormat="1" ht="33" customHeight="1">
      <c r="A163" s="200" t="s">
        <v>105</v>
      </c>
      <c r="B163" s="200" t="s">
        <v>420</v>
      </c>
      <c r="C163" s="200" t="s">
        <v>49</v>
      </c>
      <c r="D163" s="200" t="s">
        <v>48</v>
      </c>
      <c r="E163" s="10" t="s">
        <v>116</v>
      </c>
      <c r="F163" s="10" t="s">
        <v>30</v>
      </c>
      <c r="G163" s="8" t="s">
        <v>2</v>
      </c>
      <c r="H163" s="18" t="s">
        <v>5</v>
      </c>
      <c r="I163" s="18" t="s">
        <v>375</v>
      </c>
      <c r="J163" s="18" t="s">
        <v>459</v>
      </c>
      <c r="K163" s="17">
        <v>7000</v>
      </c>
      <c r="L163" s="17">
        <v>7000</v>
      </c>
      <c r="M163" s="17">
        <v>1806.9</v>
      </c>
      <c r="N163" s="7">
        <f t="shared" si="8"/>
        <v>25.812857142857144</v>
      </c>
      <c r="O163" s="7">
        <f t="shared" si="7"/>
        <v>25.812857142857144</v>
      </c>
      <c r="P163" s="5"/>
    </row>
    <row r="164" spans="1:16" s="81" customFormat="1" ht="26.25" customHeight="1" hidden="1">
      <c r="A164" s="264" t="s">
        <v>105</v>
      </c>
      <c r="B164" s="264" t="s">
        <v>420</v>
      </c>
      <c r="C164" s="199" t="s">
        <v>49</v>
      </c>
      <c r="D164" s="199" t="s">
        <v>47</v>
      </c>
      <c r="E164" s="240" t="s">
        <v>329</v>
      </c>
      <c r="F164" s="10" t="s">
        <v>55</v>
      </c>
      <c r="G164" s="8"/>
      <c r="H164" s="18"/>
      <c r="I164" s="18"/>
      <c r="J164" s="18"/>
      <c r="K164" s="17">
        <f>SUM(K165:K167)</f>
        <v>1501</v>
      </c>
      <c r="L164" s="17"/>
      <c r="M164" s="17"/>
      <c r="N164" s="7">
        <f t="shared" si="8"/>
        <v>0</v>
      </c>
      <c r="O164" s="7" t="e">
        <f t="shared" si="7"/>
        <v>#DIV/0!</v>
      </c>
      <c r="P164" s="5"/>
    </row>
    <row r="165" spans="1:16" s="130" customFormat="1" ht="29.25" customHeight="1">
      <c r="A165" s="265"/>
      <c r="B165" s="265"/>
      <c r="C165" s="202" t="s">
        <v>49</v>
      </c>
      <c r="D165" s="202" t="s">
        <v>47</v>
      </c>
      <c r="E165" s="241"/>
      <c r="F165" s="10" t="s">
        <v>30</v>
      </c>
      <c r="G165" s="8" t="s">
        <v>2</v>
      </c>
      <c r="H165" s="18" t="s">
        <v>5</v>
      </c>
      <c r="I165" s="18" t="s">
        <v>376</v>
      </c>
      <c r="J165" s="18" t="s">
        <v>459</v>
      </c>
      <c r="K165" s="17">
        <v>1301</v>
      </c>
      <c r="L165" s="17">
        <v>975.8</v>
      </c>
      <c r="M165" s="17">
        <v>262.1</v>
      </c>
      <c r="N165" s="7">
        <f t="shared" si="8"/>
        <v>20.14604150653344</v>
      </c>
      <c r="O165" s="7">
        <f t="shared" si="7"/>
        <v>26.86001229760197</v>
      </c>
      <c r="P165" s="5"/>
    </row>
    <row r="166" spans="1:16" s="81" customFormat="1" ht="29.25" customHeight="1" hidden="1">
      <c r="A166" s="265"/>
      <c r="B166" s="265"/>
      <c r="C166" s="202"/>
      <c r="D166" s="202"/>
      <c r="E166" s="241"/>
      <c r="F166" s="10" t="s">
        <v>31</v>
      </c>
      <c r="G166" s="8" t="s">
        <v>4</v>
      </c>
      <c r="H166" s="18" t="s">
        <v>23</v>
      </c>
      <c r="I166" s="18" t="s">
        <v>376</v>
      </c>
      <c r="J166" s="18" t="s">
        <v>445</v>
      </c>
      <c r="K166" s="17">
        <v>0</v>
      </c>
      <c r="L166" s="17"/>
      <c r="M166" s="17"/>
      <c r="N166" s="7" t="e">
        <f t="shared" si="8"/>
        <v>#DIV/0!</v>
      </c>
      <c r="O166" s="7" t="e">
        <f t="shared" si="7"/>
        <v>#DIV/0!</v>
      </c>
      <c r="P166" s="5"/>
    </row>
    <row r="167" spans="1:16" s="70" customFormat="1" ht="42.75" customHeight="1">
      <c r="A167" s="265"/>
      <c r="B167" s="265"/>
      <c r="C167" s="202"/>
      <c r="D167" s="202"/>
      <c r="E167" s="242"/>
      <c r="F167" s="10" t="s">
        <v>216</v>
      </c>
      <c r="G167" s="8">
        <v>891</v>
      </c>
      <c r="H167" s="18" t="s">
        <v>5</v>
      </c>
      <c r="I167" s="18" t="s">
        <v>376</v>
      </c>
      <c r="J167" s="18" t="s">
        <v>445</v>
      </c>
      <c r="K167" s="17">
        <v>200</v>
      </c>
      <c r="L167" s="17">
        <v>200</v>
      </c>
      <c r="M167" s="17">
        <v>0</v>
      </c>
      <c r="N167" s="7">
        <f t="shared" si="8"/>
        <v>0</v>
      </c>
      <c r="O167" s="7">
        <f t="shared" si="7"/>
        <v>0</v>
      </c>
      <c r="P167" s="5"/>
    </row>
    <row r="168" spans="1:16" s="70" customFormat="1" ht="42.75" customHeight="1">
      <c r="A168" s="199" t="s">
        <v>105</v>
      </c>
      <c r="B168" s="199" t="s">
        <v>420</v>
      </c>
      <c r="C168" s="199" t="s">
        <v>49</v>
      </c>
      <c r="D168" s="199" t="s">
        <v>49</v>
      </c>
      <c r="E168" s="23" t="s">
        <v>330</v>
      </c>
      <c r="F168" s="10" t="s">
        <v>30</v>
      </c>
      <c r="G168" s="8" t="s">
        <v>2</v>
      </c>
      <c r="H168" s="18" t="s">
        <v>5</v>
      </c>
      <c r="I168" s="18" t="s">
        <v>377</v>
      </c>
      <c r="J168" s="18" t="s">
        <v>22</v>
      </c>
      <c r="K168" s="17">
        <v>3801</v>
      </c>
      <c r="L168" s="17">
        <v>2850.8</v>
      </c>
      <c r="M168" s="17">
        <v>0</v>
      </c>
      <c r="N168" s="7">
        <f t="shared" si="8"/>
        <v>0</v>
      </c>
      <c r="O168" s="7">
        <f t="shared" si="7"/>
        <v>0</v>
      </c>
      <c r="P168" s="5"/>
    </row>
    <row r="169" spans="1:16" s="70" customFormat="1" ht="99.75" customHeight="1">
      <c r="A169" s="199" t="s">
        <v>105</v>
      </c>
      <c r="B169" s="199" t="s">
        <v>420</v>
      </c>
      <c r="C169" s="199" t="s">
        <v>49</v>
      </c>
      <c r="D169" s="199" t="s">
        <v>50</v>
      </c>
      <c r="E169" s="72" t="s">
        <v>331</v>
      </c>
      <c r="F169" s="73" t="s">
        <v>30</v>
      </c>
      <c r="G169" s="18" t="s">
        <v>2</v>
      </c>
      <c r="H169" s="18" t="s">
        <v>24</v>
      </c>
      <c r="I169" s="18" t="s">
        <v>378</v>
      </c>
      <c r="J169" s="18" t="s">
        <v>10</v>
      </c>
      <c r="K169" s="17">
        <v>267625.9</v>
      </c>
      <c r="L169" s="17">
        <v>267625.9</v>
      </c>
      <c r="M169" s="17">
        <v>135480.4</v>
      </c>
      <c r="N169" s="7">
        <f t="shared" si="8"/>
        <v>50.623052552088566</v>
      </c>
      <c r="O169" s="7">
        <f t="shared" si="7"/>
        <v>50.623052552088566</v>
      </c>
      <c r="P169" s="5"/>
    </row>
    <row r="170" spans="1:16" s="70" customFormat="1" ht="54" customHeight="1">
      <c r="A170" s="199" t="s">
        <v>105</v>
      </c>
      <c r="B170" s="199" t="s">
        <v>420</v>
      </c>
      <c r="C170" s="199" t="s">
        <v>50</v>
      </c>
      <c r="D170" s="199"/>
      <c r="E170" s="73" t="s">
        <v>332</v>
      </c>
      <c r="F170" s="73" t="s">
        <v>30</v>
      </c>
      <c r="G170" s="18" t="s">
        <v>2</v>
      </c>
      <c r="H170" s="18" t="s">
        <v>5</v>
      </c>
      <c r="I170" s="18" t="s">
        <v>379</v>
      </c>
      <c r="J170" s="18" t="s">
        <v>202</v>
      </c>
      <c r="K170" s="17">
        <v>2191.1</v>
      </c>
      <c r="L170" s="17">
        <v>2191.1</v>
      </c>
      <c r="M170" s="17">
        <v>529.9</v>
      </c>
      <c r="N170" s="7">
        <f t="shared" si="8"/>
        <v>24.184199717037107</v>
      </c>
      <c r="O170" s="7">
        <f t="shared" si="7"/>
        <v>24.184199717037107</v>
      </c>
      <c r="P170" s="5"/>
    </row>
    <row r="171" spans="1:16" s="70" customFormat="1" ht="51.75" customHeight="1">
      <c r="A171" s="201" t="s">
        <v>105</v>
      </c>
      <c r="B171" s="201" t="s">
        <v>420</v>
      </c>
      <c r="C171" s="201" t="s">
        <v>67</v>
      </c>
      <c r="D171" s="201"/>
      <c r="E171" s="73" t="s">
        <v>333</v>
      </c>
      <c r="F171" s="10" t="s">
        <v>30</v>
      </c>
      <c r="G171" s="8" t="s">
        <v>2</v>
      </c>
      <c r="H171" s="18" t="s">
        <v>5</v>
      </c>
      <c r="I171" s="18" t="s">
        <v>380</v>
      </c>
      <c r="J171" s="18" t="s">
        <v>22</v>
      </c>
      <c r="K171" s="17">
        <v>1</v>
      </c>
      <c r="L171" s="17">
        <v>1276.4</v>
      </c>
      <c r="M171" s="17">
        <v>0</v>
      </c>
      <c r="N171" s="7">
        <f t="shared" si="8"/>
        <v>0</v>
      </c>
      <c r="O171" s="7">
        <f t="shared" si="7"/>
        <v>0</v>
      </c>
      <c r="P171" s="5"/>
    </row>
    <row r="172" spans="1:16" s="81" customFormat="1" ht="24.75" customHeight="1" hidden="1">
      <c r="A172" s="270" t="s">
        <v>105</v>
      </c>
      <c r="B172" s="270" t="s">
        <v>420</v>
      </c>
      <c r="C172" s="270" t="s">
        <v>68</v>
      </c>
      <c r="D172" s="270"/>
      <c r="E172" s="279" t="s">
        <v>334</v>
      </c>
      <c r="F172" s="73" t="s">
        <v>55</v>
      </c>
      <c r="G172" s="18"/>
      <c r="H172" s="18"/>
      <c r="I172" s="18" t="s">
        <v>446</v>
      </c>
      <c r="J172" s="18"/>
      <c r="K172" s="17">
        <f>K173+K174</f>
        <v>3712.9</v>
      </c>
      <c r="L172" s="17"/>
      <c r="M172" s="17"/>
      <c r="N172" s="7">
        <f t="shared" si="8"/>
        <v>0</v>
      </c>
      <c r="O172" s="7" t="e">
        <f t="shared" si="7"/>
        <v>#DIV/0!</v>
      </c>
      <c r="P172" s="5"/>
    </row>
    <row r="173" spans="1:16" s="130" customFormat="1" ht="47.25" customHeight="1">
      <c r="A173" s="270"/>
      <c r="B173" s="270"/>
      <c r="C173" s="270"/>
      <c r="D173" s="270"/>
      <c r="E173" s="279"/>
      <c r="F173" s="10" t="s">
        <v>30</v>
      </c>
      <c r="G173" s="21" t="s">
        <v>2</v>
      </c>
      <c r="H173" s="20" t="s">
        <v>5</v>
      </c>
      <c r="I173" s="20" t="s">
        <v>446</v>
      </c>
      <c r="J173" s="20" t="s">
        <v>445</v>
      </c>
      <c r="K173" s="17">
        <v>2257.9</v>
      </c>
      <c r="L173" s="17">
        <v>2257.9</v>
      </c>
      <c r="M173" s="17">
        <v>0</v>
      </c>
      <c r="N173" s="7">
        <f t="shared" si="8"/>
        <v>0</v>
      </c>
      <c r="O173" s="7">
        <f t="shared" si="7"/>
        <v>0</v>
      </c>
      <c r="P173" s="5"/>
    </row>
    <row r="174" spans="1:16" s="70" customFormat="1" ht="30" customHeight="1">
      <c r="A174" s="270"/>
      <c r="B174" s="270"/>
      <c r="C174" s="270"/>
      <c r="D174" s="270"/>
      <c r="E174" s="279"/>
      <c r="F174" s="73" t="s">
        <v>171</v>
      </c>
      <c r="G174" s="21" t="s">
        <v>200</v>
      </c>
      <c r="H174" s="20" t="s">
        <v>5</v>
      </c>
      <c r="I174" s="20" t="s">
        <v>381</v>
      </c>
      <c r="J174" s="18" t="s">
        <v>445</v>
      </c>
      <c r="K174" s="17">
        <v>1455</v>
      </c>
      <c r="L174" s="17">
        <v>1610</v>
      </c>
      <c r="M174" s="17">
        <v>0</v>
      </c>
      <c r="N174" s="7">
        <f t="shared" si="8"/>
        <v>0</v>
      </c>
      <c r="O174" s="7">
        <f t="shared" si="7"/>
        <v>0</v>
      </c>
      <c r="P174" s="5"/>
    </row>
    <row r="175" spans="1:16" s="70" customFormat="1" ht="47.25" customHeight="1">
      <c r="A175" s="201" t="s">
        <v>105</v>
      </c>
      <c r="B175" s="201" t="s">
        <v>420</v>
      </c>
      <c r="C175" s="201" t="s">
        <v>69</v>
      </c>
      <c r="D175" s="201"/>
      <c r="E175" s="71" t="s">
        <v>444</v>
      </c>
      <c r="F175" s="10" t="s">
        <v>551</v>
      </c>
      <c r="G175" s="8" t="s">
        <v>2</v>
      </c>
      <c r="H175" s="18" t="s">
        <v>21</v>
      </c>
      <c r="I175" s="18" t="s">
        <v>447</v>
      </c>
      <c r="J175" s="18" t="s">
        <v>46</v>
      </c>
      <c r="K175" s="17">
        <v>5197.6</v>
      </c>
      <c r="L175" s="17">
        <v>5197.6</v>
      </c>
      <c r="M175" s="17">
        <v>1719.4</v>
      </c>
      <c r="N175" s="7">
        <f t="shared" si="8"/>
        <v>33.080652608896415</v>
      </c>
      <c r="O175" s="7">
        <f t="shared" si="7"/>
        <v>33.080652608896415</v>
      </c>
      <c r="P175" s="5"/>
    </row>
    <row r="176" spans="1:16" s="70" customFormat="1" ht="50.25" customHeight="1">
      <c r="A176" s="264"/>
      <c r="B176" s="264"/>
      <c r="C176" s="264"/>
      <c r="D176" s="264"/>
      <c r="E176" s="71" t="s">
        <v>537</v>
      </c>
      <c r="F176" s="12" t="s">
        <v>55</v>
      </c>
      <c r="G176" s="8"/>
      <c r="H176" s="18"/>
      <c r="I176" s="18"/>
      <c r="J176" s="18"/>
      <c r="K176" s="17">
        <v>0</v>
      </c>
      <c r="L176" s="17">
        <v>0</v>
      </c>
      <c r="M176" s="17">
        <v>0</v>
      </c>
      <c r="N176" s="7">
        <v>0</v>
      </c>
      <c r="O176" s="7">
        <v>0</v>
      </c>
      <c r="P176" s="5"/>
    </row>
    <row r="177" spans="1:16" s="70" customFormat="1" ht="40.5" customHeight="1">
      <c r="A177" s="265"/>
      <c r="B177" s="265"/>
      <c r="C177" s="265"/>
      <c r="D177" s="265"/>
      <c r="E177" s="278" t="s">
        <v>80</v>
      </c>
      <c r="F177" s="12" t="s">
        <v>55</v>
      </c>
      <c r="G177" s="8"/>
      <c r="H177" s="18"/>
      <c r="I177" s="18"/>
      <c r="J177" s="18"/>
      <c r="K177" s="17">
        <v>0</v>
      </c>
      <c r="L177" s="17">
        <v>0</v>
      </c>
      <c r="M177" s="17">
        <v>0</v>
      </c>
      <c r="N177" s="7">
        <v>0</v>
      </c>
      <c r="O177" s="7">
        <v>0</v>
      </c>
      <c r="P177" s="5"/>
    </row>
    <row r="178" spans="1:16" s="70" customFormat="1" ht="28.5" customHeight="1">
      <c r="A178" s="265"/>
      <c r="B178" s="265"/>
      <c r="C178" s="265"/>
      <c r="D178" s="265"/>
      <c r="E178" s="278"/>
      <c r="F178" s="10" t="s">
        <v>30</v>
      </c>
      <c r="G178" s="8" t="s">
        <v>2</v>
      </c>
      <c r="H178" s="18" t="s">
        <v>5</v>
      </c>
      <c r="I178" s="18" t="s">
        <v>96</v>
      </c>
      <c r="J178" s="18" t="s">
        <v>22</v>
      </c>
      <c r="K178" s="17">
        <f aca="true" t="shared" si="10" ref="K178:M180">K181</f>
        <v>0</v>
      </c>
      <c r="L178" s="17">
        <f t="shared" si="10"/>
        <v>0</v>
      </c>
      <c r="M178" s="17">
        <f t="shared" si="10"/>
        <v>0</v>
      </c>
      <c r="N178" s="7">
        <v>0</v>
      </c>
      <c r="O178" s="7">
        <v>0</v>
      </c>
      <c r="P178" s="5"/>
    </row>
    <row r="179" spans="1:16" s="70" customFormat="1" ht="33.75" customHeight="1">
      <c r="A179" s="265"/>
      <c r="B179" s="265"/>
      <c r="C179" s="265"/>
      <c r="D179" s="265"/>
      <c r="E179" s="278"/>
      <c r="F179" s="10" t="s">
        <v>31</v>
      </c>
      <c r="G179" s="8" t="s">
        <v>4</v>
      </c>
      <c r="H179" s="18" t="s">
        <v>23</v>
      </c>
      <c r="I179" s="18" t="s">
        <v>96</v>
      </c>
      <c r="J179" s="18" t="s">
        <v>62</v>
      </c>
      <c r="K179" s="17">
        <f t="shared" si="10"/>
        <v>0</v>
      </c>
      <c r="L179" s="17">
        <f t="shared" si="10"/>
        <v>0</v>
      </c>
      <c r="M179" s="17">
        <f t="shared" si="10"/>
        <v>0</v>
      </c>
      <c r="N179" s="7">
        <v>0</v>
      </c>
      <c r="O179" s="7">
        <v>0</v>
      </c>
      <c r="P179" s="5"/>
    </row>
    <row r="180" spans="1:16" s="70" customFormat="1" ht="37.5" customHeight="1">
      <c r="A180" s="266"/>
      <c r="B180" s="266"/>
      <c r="C180" s="266"/>
      <c r="D180" s="266"/>
      <c r="E180" s="278"/>
      <c r="F180" s="10" t="s">
        <v>216</v>
      </c>
      <c r="G180" s="8">
        <v>891</v>
      </c>
      <c r="H180" s="18" t="s">
        <v>5</v>
      </c>
      <c r="I180" s="18" t="s">
        <v>96</v>
      </c>
      <c r="J180" s="18">
        <v>244</v>
      </c>
      <c r="K180" s="17">
        <f t="shared" si="10"/>
        <v>0</v>
      </c>
      <c r="L180" s="17">
        <f t="shared" si="10"/>
        <v>0</v>
      </c>
      <c r="M180" s="17">
        <f t="shared" si="10"/>
        <v>0</v>
      </c>
      <c r="N180" s="7">
        <v>0</v>
      </c>
      <c r="O180" s="7">
        <v>0</v>
      </c>
      <c r="P180" s="5"/>
    </row>
    <row r="181" spans="1:16" s="81" customFormat="1" ht="50.25" customHeight="1" hidden="1">
      <c r="A181" s="202"/>
      <c r="B181" s="202"/>
      <c r="C181" s="202"/>
      <c r="D181" s="202"/>
      <c r="E181" s="211" t="s">
        <v>33</v>
      </c>
      <c r="F181" s="10" t="s">
        <v>30</v>
      </c>
      <c r="G181" s="8" t="s">
        <v>2</v>
      </c>
      <c r="H181" s="18" t="s">
        <v>5</v>
      </c>
      <c r="I181" s="18" t="s">
        <v>96</v>
      </c>
      <c r="J181" s="18" t="s">
        <v>22</v>
      </c>
      <c r="K181" s="17">
        <v>0</v>
      </c>
      <c r="L181" s="17">
        <v>0</v>
      </c>
      <c r="M181" s="17">
        <v>0</v>
      </c>
      <c r="N181" s="7" t="e">
        <f t="shared" si="8"/>
        <v>#DIV/0!</v>
      </c>
      <c r="O181" s="7" t="e">
        <f t="shared" si="7"/>
        <v>#DIV/0!</v>
      </c>
      <c r="P181" s="5"/>
    </row>
    <row r="182" spans="1:16" s="81" customFormat="1" ht="50.25" customHeight="1" hidden="1">
      <c r="A182" s="202"/>
      <c r="B182" s="202"/>
      <c r="C182" s="202"/>
      <c r="D182" s="202"/>
      <c r="E182" s="23" t="s">
        <v>34</v>
      </c>
      <c r="F182" s="10" t="s">
        <v>31</v>
      </c>
      <c r="G182" s="8" t="s">
        <v>4</v>
      </c>
      <c r="H182" s="18" t="s">
        <v>23</v>
      </c>
      <c r="I182" s="18" t="s">
        <v>96</v>
      </c>
      <c r="J182" s="18" t="s">
        <v>62</v>
      </c>
      <c r="K182" s="17">
        <v>0</v>
      </c>
      <c r="L182" s="17">
        <v>0</v>
      </c>
      <c r="M182" s="17">
        <v>0</v>
      </c>
      <c r="N182" s="7" t="e">
        <f t="shared" si="8"/>
        <v>#DIV/0!</v>
      </c>
      <c r="O182" s="7" t="e">
        <f t="shared" si="7"/>
        <v>#DIV/0!</v>
      </c>
      <c r="P182" s="5"/>
    </row>
    <row r="183" spans="1:16" s="81" customFormat="1" ht="50.25" customHeight="1" hidden="1">
      <c r="A183" s="202"/>
      <c r="B183" s="202"/>
      <c r="C183" s="202"/>
      <c r="D183" s="202"/>
      <c r="E183" s="23" t="s">
        <v>32</v>
      </c>
      <c r="F183" s="10" t="s">
        <v>216</v>
      </c>
      <c r="G183" s="8">
        <v>891</v>
      </c>
      <c r="H183" s="18" t="s">
        <v>5</v>
      </c>
      <c r="I183" s="18" t="s">
        <v>96</v>
      </c>
      <c r="J183" s="18">
        <v>244</v>
      </c>
      <c r="K183" s="17">
        <v>0</v>
      </c>
      <c r="L183" s="17">
        <v>0</v>
      </c>
      <c r="M183" s="17">
        <v>0</v>
      </c>
      <c r="N183" s="7" t="e">
        <f t="shared" si="8"/>
        <v>#DIV/0!</v>
      </c>
      <c r="O183" s="7" t="e">
        <f t="shared" si="7"/>
        <v>#DIV/0!</v>
      </c>
      <c r="P183" s="5"/>
    </row>
    <row r="184" spans="1:16" s="70" customFormat="1" ht="64.5" customHeight="1">
      <c r="A184" s="264"/>
      <c r="B184" s="264"/>
      <c r="C184" s="264"/>
      <c r="D184" s="264"/>
      <c r="E184" s="71" t="s">
        <v>538</v>
      </c>
      <c r="F184" s="10" t="s">
        <v>30</v>
      </c>
      <c r="G184" s="8" t="s">
        <v>2</v>
      </c>
      <c r="H184" s="18" t="s">
        <v>5</v>
      </c>
      <c r="I184" s="18" t="s">
        <v>98</v>
      </c>
      <c r="J184" s="18" t="s">
        <v>0</v>
      </c>
      <c r="K184" s="17">
        <v>0</v>
      </c>
      <c r="L184" s="17">
        <v>0</v>
      </c>
      <c r="M184" s="17">
        <v>0</v>
      </c>
      <c r="N184" s="7">
        <v>0</v>
      </c>
      <c r="O184" s="7">
        <v>0</v>
      </c>
      <c r="P184" s="5"/>
    </row>
    <row r="185" spans="1:16" s="81" customFormat="1" ht="50.25" customHeight="1" hidden="1">
      <c r="A185" s="266"/>
      <c r="B185" s="266"/>
      <c r="C185" s="266"/>
      <c r="D185" s="266"/>
      <c r="E185" s="186" t="s">
        <v>79</v>
      </c>
      <c r="F185" s="180" t="s">
        <v>30</v>
      </c>
      <c r="G185" s="183" t="s">
        <v>2</v>
      </c>
      <c r="H185" s="181" t="s">
        <v>5</v>
      </c>
      <c r="I185" s="181" t="s">
        <v>98</v>
      </c>
      <c r="J185" s="181" t="s">
        <v>22</v>
      </c>
      <c r="K185" s="17">
        <v>0</v>
      </c>
      <c r="L185" s="17">
        <v>0</v>
      </c>
      <c r="M185" s="17">
        <v>0</v>
      </c>
      <c r="N185" s="7" t="e">
        <f t="shared" si="8"/>
        <v>#DIV/0!</v>
      </c>
      <c r="O185" s="7" t="e">
        <f t="shared" si="7"/>
        <v>#DIV/0!</v>
      </c>
      <c r="P185" s="76"/>
    </row>
    <row r="186" spans="1:16" s="70" customFormat="1" ht="75.75" customHeight="1">
      <c r="A186" s="62"/>
      <c r="B186" s="62"/>
      <c r="C186" s="62"/>
      <c r="D186" s="62"/>
      <c r="E186" s="10" t="s">
        <v>539</v>
      </c>
      <c r="F186" s="10" t="s">
        <v>30</v>
      </c>
      <c r="G186" s="8" t="s">
        <v>2</v>
      </c>
      <c r="H186" s="18" t="s">
        <v>5</v>
      </c>
      <c r="I186" s="18" t="s">
        <v>92</v>
      </c>
      <c r="J186" s="18" t="s">
        <v>10</v>
      </c>
      <c r="K186" s="17">
        <v>0</v>
      </c>
      <c r="L186" s="17">
        <v>0</v>
      </c>
      <c r="M186" s="17">
        <v>0</v>
      </c>
      <c r="N186" s="7">
        <v>0</v>
      </c>
      <c r="O186" s="7">
        <v>0</v>
      </c>
      <c r="P186" s="5"/>
    </row>
    <row r="187" spans="1:16" s="70" customFormat="1" ht="75.75" customHeight="1">
      <c r="A187" s="63"/>
      <c r="B187" s="63"/>
      <c r="C187" s="63"/>
      <c r="D187" s="63"/>
      <c r="E187" s="72" t="s">
        <v>540</v>
      </c>
      <c r="F187" s="73" t="s">
        <v>30</v>
      </c>
      <c r="G187" s="18" t="s">
        <v>2</v>
      </c>
      <c r="H187" s="18" t="s">
        <v>5</v>
      </c>
      <c r="I187" s="18" t="s">
        <v>92</v>
      </c>
      <c r="J187" s="18" t="s">
        <v>10</v>
      </c>
      <c r="K187" s="17">
        <v>0</v>
      </c>
      <c r="L187" s="17">
        <v>0</v>
      </c>
      <c r="M187" s="17">
        <v>0</v>
      </c>
      <c r="N187" s="7">
        <v>0</v>
      </c>
      <c r="O187" s="7">
        <v>0</v>
      </c>
      <c r="P187" s="5"/>
    </row>
    <row r="188" spans="1:16" s="70" customFormat="1" ht="71.25" customHeight="1">
      <c r="A188" s="63"/>
      <c r="B188" s="63"/>
      <c r="C188" s="63"/>
      <c r="D188" s="63"/>
      <c r="E188" s="22" t="s">
        <v>541</v>
      </c>
      <c r="F188" s="10" t="s">
        <v>30</v>
      </c>
      <c r="G188" s="8" t="s">
        <v>2</v>
      </c>
      <c r="H188" s="18" t="s">
        <v>5</v>
      </c>
      <c r="I188" s="18" t="s">
        <v>93</v>
      </c>
      <c r="J188" s="18" t="s">
        <v>10</v>
      </c>
      <c r="K188" s="17">
        <v>0</v>
      </c>
      <c r="L188" s="17">
        <v>0</v>
      </c>
      <c r="M188" s="17">
        <v>0</v>
      </c>
      <c r="N188" s="7">
        <v>0</v>
      </c>
      <c r="O188" s="7">
        <v>0</v>
      </c>
      <c r="P188" s="5"/>
    </row>
    <row r="189" spans="1:16" s="70" customFormat="1" ht="90" customHeight="1">
      <c r="A189" s="63"/>
      <c r="B189" s="63"/>
      <c r="C189" s="63"/>
      <c r="D189" s="63"/>
      <c r="E189" s="72" t="s">
        <v>542</v>
      </c>
      <c r="F189" s="73" t="s">
        <v>30</v>
      </c>
      <c r="G189" s="18" t="s">
        <v>2</v>
      </c>
      <c r="H189" s="18" t="s">
        <v>5</v>
      </c>
      <c r="I189" s="18" t="s">
        <v>93</v>
      </c>
      <c r="J189" s="18" t="s">
        <v>10</v>
      </c>
      <c r="K189" s="17">
        <v>0</v>
      </c>
      <c r="L189" s="17">
        <v>0</v>
      </c>
      <c r="M189" s="17">
        <v>0</v>
      </c>
      <c r="N189" s="7">
        <v>0</v>
      </c>
      <c r="O189" s="7">
        <v>0</v>
      </c>
      <c r="P189" s="5"/>
    </row>
    <row r="190" spans="1:16" s="70" customFormat="1" ht="51" customHeight="1">
      <c r="A190" s="63"/>
      <c r="B190" s="63"/>
      <c r="C190" s="63"/>
      <c r="D190" s="63"/>
      <c r="E190" s="22" t="s">
        <v>543</v>
      </c>
      <c r="F190" s="10" t="s">
        <v>30</v>
      </c>
      <c r="G190" s="8" t="s">
        <v>2</v>
      </c>
      <c r="H190" s="18" t="s">
        <v>5</v>
      </c>
      <c r="I190" s="18" t="s">
        <v>94</v>
      </c>
      <c r="J190" s="18" t="s">
        <v>10</v>
      </c>
      <c r="K190" s="17">
        <v>0</v>
      </c>
      <c r="L190" s="17">
        <v>0</v>
      </c>
      <c r="M190" s="17">
        <v>0</v>
      </c>
      <c r="N190" s="7">
        <v>0</v>
      </c>
      <c r="O190" s="7">
        <v>0</v>
      </c>
      <c r="P190" s="5"/>
    </row>
    <row r="191" spans="1:16" s="70" customFormat="1" ht="71.25" customHeight="1">
      <c r="A191" s="63"/>
      <c r="B191" s="63"/>
      <c r="C191" s="63"/>
      <c r="D191" s="63"/>
      <c r="E191" s="72" t="s">
        <v>544</v>
      </c>
      <c r="F191" s="73" t="s">
        <v>30</v>
      </c>
      <c r="G191" s="18" t="s">
        <v>2</v>
      </c>
      <c r="H191" s="18" t="s">
        <v>5</v>
      </c>
      <c r="I191" s="18" t="s">
        <v>94</v>
      </c>
      <c r="J191" s="18" t="s">
        <v>10</v>
      </c>
      <c r="K191" s="17">
        <v>0</v>
      </c>
      <c r="L191" s="17">
        <v>0</v>
      </c>
      <c r="M191" s="17">
        <v>0</v>
      </c>
      <c r="N191" s="7">
        <v>0</v>
      </c>
      <c r="O191" s="7">
        <v>0</v>
      </c>
      <c r="P191" s="5"/>
    </row>
    <row r="192" spans="1:16" s="70" customFormat="1" ht="39.75" customHeight="1">
      <c r="A192" s="63"/>
      <c r="B192" s="63"/>
      <c r="C192" s="63"/>
      <c r="D192" s="63"/>
      <c r="E192" s="22" t="s">
        <v>545</v>
      </c>
      <c r="F192" s="73" t="s">
        <v>30</v>
      </c>
      <c r="G192" s="18" t="s">
        <v>2</v>
      </c>
      <c r="H192" s="18" t="s">
        <v>5</v>
      </c>
      <c r="I192" s="18" t="s">
        <v>95</v>
      </c>
      <c r="J192" s="18" t="s">
        <v>10</v>
      </c>
      <c r="K192" s="17">
        <v>0</v>
      </c>
      <c r="L192" s="17">
        <v>0</v>
      </c>
      <c r="M192" s="17">
        <v>0</v>
      </c>
      <c r="N192" s="7">
        <v>0</v>
      </c>
      <c r="O192" s="7">
        <v>0</v>
      </c>
      <c r="P192" s="5"/>
    </row>
    <row r="193" spans="1:16" s="70" customFormat="1" ht="71.25" customHeight="1">
      <c r="A193" s="64"/>
      <c r="B193" s="64"/>
      <c r="C193" s="64"/>
      <c r="D193" s="64"/>
      <c r="E193" s="72" t="s">
        <v>546</v>
      </c>
      <c r="F193" s="73" t="s">
        <v>30</v>
      </c>
      <c r="G193" s="18" t="s">
        <v>2</v>
      </c>
      <c r="H193" s="18" t="s">
        <v>5</v>
      </c>
      <c r="I193" s="18" t="s">
        <v>95</v>
      </c>
      <c r="J193" s="18" t="s">
        <v>10</v>
      </c>
      <c r="K193" s="17">
        <v>0</v>
      </c>
      <c r="L193" s="17">
        <v>0</v>
      </c>
      <c r="M193" s="17">
        <v>0</v>
      </c>
      <c r="N193" s="7">
        <v>0</v>
      </c>
      <c r="O193" s="7">
        <v>0</v>
      </c>
      <c r="P193" s="5"/>
    </row>
    <row r="194" spans="1:16" s="70" customFormat="1" ht="87.75" customHeight="1">
      <c r="A194" s="201"/>
      <c r="B194" s="201"/>
      <c r="C194" s="200"/>
      <c r="D194" s="200"/>
      <c r="E194" s="71" t="s">
        <v>19</v>
      </c>
      <c r="F194" s="10" t="s">
        <v>30</v>
      </c>
      <c r="G194" s="8" t="s">
        <v>2</v>
      </c>
      <c r="H194" s="18" t="s">
        <v>5</v>
      </c>
      <c r="I194" s="18" t="s">
        <v>95</v>
      </c>
      <c r="J194" s="18" t="s">
        <v>20</v>
      </c>
      <c r="K194" s="17">
        <v>0</v>
      </c>
      <c r="L194" s="17">
        <v>0</v>
      </c>
      <c r="M194" s="17">
        <v>0</v>
      </c>
      <c r="N194" s="7">
        <v>0</v>
      </c>
      <c r="O194" s="7">
        <v>0</v>
      </c>
      <c r="P194" s="5"/>
    </row>
    <row r="195" spans="1:16" s="70" customFormat="1" ht="71.25" customHeight="1">
      <c r="A195" s="270"/>
      <c r="B195" s="270"/>
      <c r="C195" s="270"/>
      <c r="D195" s="270"/>
      <c r="E195" s="71" t="s">
        <v>547</v>
      </c>
      <c r="F195" s="10" t="s">
        <v>30</v>
      </c>
      <c r="G195" s="8" t="s">
        <v>2</v>
      </c>
      <c r="H195" s="18" t="s">
        <v>5</v>
      </c>
      <c r="I195" s="18" t="s">
        <v>99</v>
      </c>
      <c r="J195" s="18" t="s">
        <v>22</v>
      </c>
      <c r="K195" s="17">
        <v>0</v>
      </c>
      <c r="L195" s="17">
        <v>0</v>
      </c>
      <c r="M195" s="17">
        <v>0</v>
      </c>
      <c r="N195" s="7">
        <v>0</v>
      </c>
      <c r="O195" s="7">
        <v>0</v>
      </c>
      <c r="P195" s="5"/>
    </row>
    <row r="196" spans="1:16" s="70" customFormat="1" ht="66" customHeight="1">
      <c r="A196" s="270"/>
      <c r="B196" s="270"/>
      <c r="C196" s="270"/>
      <c r="D196" s="270"/>
      <c r="E196" s="71" t="s">
        <v>213</v>
      </c>
      <c r="F196" s="10" t="s">
        <v>30</v>
      </c>
      <c r="G196" s="8" t="s">
        <v>2</v>
      </c>
      <c r="H196" s="18" t="s">
        <v>5</v>
      </c>
      <c r="I196" s="18" t="s">
        <v>99</v>
      </c>
      <c r="J196" s="18" t="s">
        <v>22</v>
      </c>
      <c r="K196" s="17">
        <v>0</v>
      </c>
      <c r="L196" s="17">
        <v>0</v>
      </c>
      <c r="M196" s="17">
        <v>0</v>
      </c>
      <c r="N196" s="7">
        <v>0</v>
      </c>
      <c r="O196" s="7">
        <v>0</v>
      </c>
      <c r="P196" s="5"/>
    </row>
    <row r="197" spans="1:16" s="70" customFormat="1" ht="75" customHeight="1">
      <c r="A197" s="202"/>
      <c r="B197" s="202"/>
      <c r="C197" s="202"/>
      <c r="D197" s="202"/>
      <c r="E197" s="69" t="s">
        <v>548</v>
      </c>
      <c r="F197" s="22" t="s">
        <v>113</v>
      </c>
      <c r="G197" s="21" t="s">
        <v>2</v>
      </c>
      <c r="H197" s="20" t="s">
        <v>5</v>
      </c>
      <c r="I197" s="20" t="s">
        <v>97</v>
      </c>
      <c r="J197" s="20" t="s">
        <v>18</v>
      </c>
      <c r="K197" s="17">
        <v>0</v>
      </c>
      <c r="L197" s="17">
        <v>0</v>
      </c>
      <c r="M197" s="17">
        <v>0</v>
      </c>
      <c r="N197" s="7">
        <v>0</v>
      </c>
      <c r="O197" s="7">
        <v>0</v>
      </c>
      <c r="P197" s="5"/>
    </row>
    <row r="198" spans="1:16" s="70" customFormat="1" ht="66" customHeight="1">
      <c r="A198" s="202"/>
      <c r="B198" s="202"/>
      <c r="C198" s="202"/>
      <c r="D198" s="202"/>
      <c r="E198" s="69" t="s">
        <v>81</v>
      </c>
      <c r="F198" s="22" t="s">
        <v>113</v>
      </c>
      <c r="G198" s="21" t="s">
        <v>2</v>
      </c>
      <c r="H198" s="20" t="s">
        <v>5</v>
      </c>
      <c r="I198" s="20" t="s">
        <v>97</v>
      </c>
      <c r="J198" s="20" t="s">
        <v>18</v>
      </c>
      <c r="K198" s="17">
        <v>0</v>
      </c>
      <c r="L198" s="17">
        <v>0</v>
      </c>
      <c r="M198" s="17">
        <v>0</v>
      </c>
      <c r="N198" s="7">
        <v>0</v>
      </c>
      <c r="O198" s="7">
        <v>0</v>
      </c>
      <c r="P198" s="5"/>
    </row>
    <row r="199" spans="1:16" s="81" customFormat="1" ht="120.75" customHeight="1" hidden="1">
      <c r="A199" s="202"/>
      <c r="B199" s="202"/>
      <c r="C199" s="202"/>
      <c r="D199" s="202"/>
      <c r="E199" s="170" t="s">
        <v>169</v>
      </c>
      <c r="F199" s="22" t="s">
        <v>30</v>
      </c>
      <c r="G199" s="21" t="s">
        <v>2</v>
      </c>
      <c r="H199" s="20" t="s">
        <v>5</v>
      </c>
      <c r="I199" s="20" t="s">
        <v>97</v>
      </c>
      <c r="J199" s="20" t="s">
        <v>18</v>
      </c>
      <c r="K199" s="17">
        <v>0</v>
      </c>
      <c r="L199" s="17"/>
      <c r="M199" s="17"/>
      <c r="N199" s="7" t="e">
        <f t="shared" si="8"/>
        <v>#DIV/0!</v>
      </c>
      <c r="O199" s="7" t="e">
        <f t="shared" si="7"/>
        <v>#DIV/0!</v>
      </c>
      <c r="P199" s="5"/>
    </row>
    <row r="200" spans="1:16" s="81" customFormat="1" ht="84.75" customHeight="1" hidden="1">
      <c r="A200" s="202"/>
      <c r="B200" s="202"/>
      <c r="C200" s="202"/>
      <c r="D200" s="202"/>
      <c r="E200" s="170" t="s">
        <v>170</v>
      </c>
      <c r="F200" s="23" t="s">
        <v>171</v>
      </c>
      <c r="G200" s="21" t="s">
        <v>200</v>
      </c>
      <c r="H200" s="20" t="s">
        <v>5</v>
      </c>
      <c r="I200" s="20" t="s">
        <v>97</v>
      </c>
      <c r="J200" s="20" t="s">
        <v>62</v>
      </c>
      <c r="K200" s="17">
        <v>0</v>
      </c>
      <c r="L200" s="17"/>
      <c r="M200" s="17"/>
      <c r="N200" s="7" t="e">
        <f t="shared" si="8"/>
        <v>#DIV/0!</v>
      </c>
      <c r="O200" s="7" t="e">
        <f t="shared" si="7"/>
        <v>#DIV/0!</v>
      </c>
      <c r="P200" s="5"/>
    </row>
    <row r="201" spans="1:15" s="5" customFormat="1" ht="26.25" customHeight="1">
      <c r="A201" s="261" t="s">
        <v>105</v>
      </c>
      <c r="B201" s="261" t="s">
        <v>421</v>
      </c>
      <c r="C201" s="261"/>
      <c r="D201" s="261"/>
      <c r="E201" s="267" t="s">
        <v>117</v>
      </c>
      <c r="F201" s="207" t="s">
        <v>55</v>
      </c>
      <c r="G201" s="214"/>
      <c r="H201" s="65"/>
      <c r="I201" s="18" t="s">
        <v>524</v>
      </c>
      <c r="J201" s="65"/>
      <c r="K201" s="24">
        <f aca="true" t="shared" si="11" ref="K201:M202">K202</f>
        <v>24430</v>
      </c>
      <c r="L201" s="24">
        <f t="shared" si="11"/>
        <v>24430</v>
      </c>
      <c r="M201" s="24">
        <f t="shared" si="11"/>
        <v>0</v>
      </c>
      <c r="N201" s="15">
        <f t="shared" si="8"/>
        <v>0</v>
      </c>
      <c r="O201" s="15">
        <f t="shared" si="7"/>
        <v>0</v>
      </c>
    </row>
    <row r="202" spans="1:15" s="5" customFormat="1" ht="43.5" customHeight="1">
      <c r="A202" s="263"/>
      <c r="B202" s="263"/>
      <c r="C202" s="263"/>
      <c r="D202" s="263"/>
      <c r="E202" s="269"/>
      <c r="F202" s="10" t="s">
        <v>72</v>
      </c>
      <c r="G202" s="8" t="s">
        <v>1</v>
      </c>
      <c r="H202" s="18"/>
      <c r="I202" s="18"/>
      <c r="J202" s="18"/>
      <c r="K202" s="17">
        <f t="shared" si="11"/>
        <v>24430</v>
      </c>
      <c r="L202" s="17">
        <f t="shared" si="11"/>
        <v>24430</v>
      </c>
      <c r="M202" s="17">
        <f t="shared" si="11"/>
        <v>0</v>
      </c>
      <c r="N202" s="7">
        <f t="shared" si="8"/>
        <v>0</v>
      </c>
      <c r="O202" s="7">
        <f t="shared" si="7"/>
        <v>0</v>
      </c>
    </row>
    <row r="203" spans="1:15" s="5" customFormat="1" ht="40.5" customHeight="1">
      <c r="A203" s="199" t="s">
        <v>105</v>
      </c>
      <c r="B203" s="201" t="s">
        <v>421</v>
      </c>
      <c r="C203" s="201" t="s">
        <v>48</v>
      </c>
      <c r="D203" s="201"/>
      <c r="E203" s="10" t="s">
        <v>300</v>
      </c>
      <c r="F203" s="10" t="s">
        <v>72</v>
      </c>
      <c r="G203" s="8" t="s">
        <v>1</v>
      </c>
      <c r="H203" s="18" t="s">
        <v>5</v>
      </c>
      <c r="I203" s="18" t="s">
        <v>348</v>
      </c>
      <c r="J203" s="18"/>
      <c r="K203" s="17">
        <f>K205+K206+K204</f>
        <v>24430</v>
      </c>
      <c r="L203" s="17">
        <f>L205+L206+L204</f>
        <v>24430</v>
      </c>
      <c r="M203" s="17">
        <f>M205+M206+M204</f>
        <v>0</v>
      </c>
      <c r="N203" s="7">
        <f t="shared" si="8"/>
        <v>0</v>
      </c>
      <c r="O203" s="7">
        <f t="shared" si="7"/>
        <v>0</v>
      </c>
    </row>
    <row r="204" spans="1:15" s="5" customFormat="1" ht="82.5" customHeight="1">
      <c r="A204" s="199" t="s">
        <v>105</v>
      </c>
      <c r="B204" s="201" t="s">
        <v>421</v>
      </c>
      <c r="C204" s="201" t="s">
        <v>48</v>
      </c>
      <c r="D204" s="201" t="s">
        <v>48</v>
      </c>
      <c r="E204" s="10" t="s">
        <v>580</v>
      </c>
      <c r="F204" s="10" t="s">
        <v>72</v>
      </c>
      <c r="G204" s="8" t="s">
        <v>1</v>
      </c>
      <c r="H204" s="18" t="s">
        <v>5</v>
      </c>
      <c r="I204" s="18" t="s">
        <v>568</v>
      </c>
      <c r="J204" s="18" t="s">
        <v>6</v>
      </c>
      <c r="K204" s="11">
        <v>17748.7</v>
      </c>
      <c r="L204" s="11">
        <v>17748.7</v>
      </c>
      <c r="M204" s="11">
        <v>0</v>
      </c>
      <c r="N204" s="7">
        <f t="shared" si="8"/>
        <v>0</v>
      </c>
      <c r="O204" s="7">
        <f t="shared" si="7"/>
        <v>0</v>
      </c>
    </row>
    <row r="205" spans="1:15" s="5" customFormat="1" ht="51" customHeight="1">
      <c r="A205" s="199" t="s">
        <v>105</v>
      </c>
      <c r="B205" s="199" t="s">
        <v>421</v>
      </c>
      <c r="C205" s="199" t="s">
        <v>48</v>
      </c>
      <c r="D205" s="201" t="s">
        <v>47</v>
      </c>
      <c r="E205" s="19" t="s">
        <v>118</v>
      </c>
      <c r="F205" s="10" t="s">
        <v>72</v>
      </c>
      <c r="G205" s="8" t="s">
        <v>1</v>
      </c>
      <c r="H205" s="18" t="s">
        <v>5</v>
      </c>
      <c r="I205" s="18" t="s">
        <v>382</v>
      </c>
      <c r="J205" s="18" t="s">
        <v>6</v>
      </c>
      <c r="K205" s="7">
        <v>4210.3</v>
      </c>
      <c r="L205" s="7">
        <v>4210.3</v>
      </c>
      <c r="M205" s="7">
        <v>0</v>
      </c>
      <c r="N205" s="7">
        <f t="shared" si="8"/>
        <v>0</v>
      </c>
      <c r="O205" s="7">
        <f>M205/L205*100</f>
        <v>0</v>
      </c>
    </row>
    <row r="206" spans="1:15" s="5" customFormat="1" ht="36" customHeight="1">
      <c r="A206" s="199" t="s">
        <v>105</v>
      </c>
      <c r="B206" s="199" t="s">
        <v>421</v>
      </c>
      <c r="C206" s="199" t="s">
        <v>48</v>
      </c>
      <c r="D206" s="201" t="s">
        <v>49</v>
      </c>
      <c r="E206" s="19" t="s">
        <v>119</v>
      </c>
      <c r="F206" s="10" t="s">
        <v>72</v>
      </c>
      <c r="G206" s="8" t="s">
        <v>1</v>
      </c>
      <c r="H206" s="18" t="s">
        <v>5</v>
      </c>
      <c r="I206" s="18" t="s">
        <v>383</v>
      </c>
      <c r="J206" s="18" t="s">
        <v>6</v>
      </c>
      <c r="K206" s="7">
        <v>2471</v>
      </c>
      <c r="L206" s="7">
        <v>2471</v>
      </c>
      <c r="M206" s="7">
        <v>0</v>
      </c>
      <c r="N206" s="7">
        <f t="shared" si="8"/>
        <v>0</v>
      </c>
      <c r="O206" s="7">
        <f>M206/L206*100</f>
        <v>0</v>
      </c>
    </row>
    <row r="207" spans="1:15" s="5" customFormat="1" ht="15.75" customHeight="1">
      <c r="A207" s="277" t="s">
        <v>105</v>
      </c>
      <c r="B207" s="277" t="s">
        <v>422</v>
      </c>
      <c r="C207" s="277"/>
      <c r="D207" s="277"/>
      <c r="E207" s="267" t="s">
        <v>196</v>
      </c>
      <c r="F207" s="207" t="s">
        <v>55</v>
      </c>
      <c r="G207" s="214"/>
      <c r="H207" s="65"/>
      <c r="I207" s="18" t="s">
        <v>525</v>
      </c>
      <c r="J207" s="65"/>
      <c r="K207" s="24">
        <f>K208</f>
        <v>0</v>
      </c>
      <c r="L207" s="24">
        <f>L208</f>
        <v>0</v>
      </c>
      <c r="M207" s="24">
        <f>M208</f>
        <v>0</v>
      </c>
      <c r="N207" s="15">
        <v>0</v>
      </c>
      <c r="O207" s="15">
        <v>0</v>
      </c>
    </row>
    <row r="208" spans="1:15" s="5" customFormat="1" ht="28.5" customHeight="1">
      <c r="A208" s="277"/>
      <c r="B208" s="277"/>
      <c r="C208" s="277"/>
      <c r="D208" s="277"/>
      <c r="E208" s="269"/>
      <c r="F208" s="273" t="s">
        <v>197</v>
      </c>
      <c r="G208" s="8" t="s">
        <v>1</v>
      </c>
      <c r="H208" s="18"/>
      <c r="I208" s="18"/>
      <c r="J208" s="18"/>
      <c r="K208" s="17">
        <f>K209</f>
        <v>0</v>
      </c>
      <c r="L208" s="17">
        <v>0</v>
      </c>
      <c r="M208" s="17">
        <v>0</v>
      </c>
      <c r="N208" s="7">
        <v>0</v>
      </c>
      <c r="O208" s="7">
        <v>0</v>
      </c>
    </row>
    <row r="209" spans="1:15" s="5" customFormat="1" ht="71.25" customHeight="1">
      <c r="A209" s="264" t="s">
        <v>105</v>
      </c>
      <c r="B209" s="264" t="s">
        <v>422</v>
      </c>
      <c r="C209" s="264" t="s">
        <v>48</v>
      </c>
      <c r="D209" s="264"/>
      <c r="E209" s="56" t="s">
        <v>198</v>
      </c>
      <c r="F209" s="274"/>
      <c r="G209" s="8" t="s">
        <v>1</v>
      </c>
      <c r="H209" s="18" t="s">
        <v>5</v>
      </c>
      <c r="I209" s="18" t="s">
        <v>448</v>
      </c>
      <c r="J209" s="18" t="s">
        <v>6</v>
      </c>
      <c r="K209" s="17">
        <f>K210</f>
        <v>0</v>
      </c>
      <c r="L209" s="17">
        <v>0</v>
      </c>
      <c r="M209" s="17">
        <v>0</v>
      </c>
      <c r="N209" s="7">
        <v>0</v>
      </c>
      <c r="O209" s="7">
        <v>0</v>
      </c>
    </row>
    <row r="210" spans="1:16" s="76" customFormat="1" ht="45" customHeight="1" hidden="1">
      <c r="A210" s="266"/>
      <c r="B210" s="266"/>
      <c r="C210" s="266"/>
      <c r="D210" s="266"/>
      <c r="E210" s="19" t="s">
        <v>325</v>
      </c>
      <c r="F210" s="275"/>
      <c r="G210" s="8" t="s">
        <v>1</v>
      </c>
      <c r="H210" s="18" t="s">
        <v>5</v>
      </c>
      <c r="I210" s="18" t="s">
        <v>384</v>
      </c>
      <c r="J210" s="18" t="s">
        <v>6</v>
      </c>
      <c r="K210" s="11">
        <v>0</v>
      </c>
      <c r="L210" s="11"/>
      <c r="M210" s="11"/>
      <c r="N210" s="7" t="e">
        <f aca="true" t="shared" si="12" ref="N210:N216">M210/K210*100</f>
        <v>#DIV/0!</v>
      </c>
      <c r="O210" s="7" t="e">
        <f aca="true" t="shared" si="13" ref="O210:O216">M210/L210*100</f>
        <v>#DIV/0!</v>
      </c>
      <c r="P210" s="5"/>
    </row>
    <row r="211" spans="1:15" s="5" customFormat="1" ht="23.25" customHeight="1">
      <c r="A211" s="261" t="s">
        <v>105</v>
      </c>
      <c r="B211" s="261" t="s">
        <v>35</v>
      </c>
      <c r="C211" s="261"/>
      <c r="D211" s="261"/>
      <c r="E211" s="276" t="s">
        <v>282</v>
      </c>
      <c r="F211" s="207" t="s">
        <v>55</v>
      </c>
      <c r="G211" s="214"/>
      <c r="H211" s="65"/>
      <c r="I211" s="18" t="s">
        <v>526</v>
      </c>
      <c r="J211" s="65"/>
      <c r="K211" s="24">
        <f>K212</f>
        <v>835579.2</v>
      </c>
      <c r="L211" s="24">
        <f>L212</f>
        <v>863649.2</v>
      </c>
      <c r="M211" s="24">
        <f>M212</f>
        <v>615065.4</v>
      </c>
      <c r="N211" s="7">
        <f t="shared" si="12"/>
        <v>73.6094675405994</v>
      </c>
      <c r="O211" s="7">
        <f t="shared" si="13"/>
        <v>71.21704043725161</v>
      </c>
    </row>
    <row r="212" spans="1:15" s="5" customFormat="1" ht="40.5" customHeight="1">
      <c r="A212" s="263"/>
      <c r="B212" s="263"/>
      <c r="C212" s="263"/>
      <c r="D212" s="263"/>
      <c r="E212" s="276"/>
      <c r="F212" s="10" t="s">
        <v>72</v>
      </c>
      <c r="G212" s="8" t="s">
        <v>1</v>
      </c>
      <c r="H212" s="18"/>
      <c r="I212" s="18"/>
      <c r="J212" s="18"/>
      <c r="K212" s="17">
        <f>K213+K217+K220+K224+K230+K232</f>
        <v>835579.2</v>
      </c>
      <c r="L212" s="17">
        <f>L213+L217+L220+L224+L230+L232</f>
        <v>863649.2</v>
      </c>
      <c r="M212" s="17">
        <f>M213+M217+M220+M224+M230+M232</f>
        <v>615065.4</v>
      </c>
      <c r="N212" s="7">
        <f t="shared" si="12"/>
        <v>73.6094675405994</v>
      </c>
      <c r="O212" s="7">
        <f t="shared" si="13"/>
        <v>71.21704043725161</v>
      </c>
    </row>
    <row r="213" spans="1:15" s="5" customFormat="1" ht="39.75" customHeight="1">
      <c r="A213" s="264" t="s">
        <v>105</v>
      </c>
      <c r="B213" s="264" t="s">
        <v>423</v>
      </c>
      <c r="C213" s="264" t="s">
        <v>48</v>
      </c>
      <c r="D213" s="264"/>
      <c r="E213" s="10" t="s">
        <v>301</v>
      </c>
      <c r="F213" s="10" t="s">
        <v>72</v>
      </c>
      <c r="G213" s="8" t="s">
        <v>1</v>
      </c>
      <c r="H213" s="18" t="s">
        <v>5</v>
      </c>
      <c r="I213" s="18" t="s">
        <v>449</v>
      </c>
      <c r="J213" s="18" t="s">
        <v>6</v>
      </c>
      <c r="K213" s="17">
        <f>K214+K215</f>
        <v>614790.2</v>
      </c>
      <c r="L213" s="17">
        <v>614790.2</v>
      </c>
      <c r="M213" s="17">
        <v>614789.4</v>
      </c>
      <c r="N213" s="7">
        <f t="shared" si="12"/>
        <v>99.99986987430836</v>
      </c>
      <c r="O213" s="7">
        <f t="shared" si="13"/>
        <v>99.99986987430836</v>
      </c>
    </row>
    <row r="214" spans="1:15" s="76" customFormat="1" ht="42" customHeight="1" hidden="1">
      <c r="A214" s="265"/>
      <c r="B214" s="265"/>
      <c r="C214" s="265"/>
      <c r="D214" s="265"/>
      <c r="E214" s="271" t="s">
        <v>181</v>
      </c>
      <c r="F214" s="180" t="s">
        <v>72</v>
      </c>
      <c r="G214" s="183" t="s">
        <v>1</v>
      </c>
      <c r="H214" s="181" t="s">
        <v>5</v>
      </c>
      <c r="I214" s="181" t="s">
        <v>645</v>
      </c>
      <c r="J214" s="181" t="s">
        <v>6</v>
      </c>
      <c r="K214" s="11">
        <v>365850.2</v>
      </c>
      <c r="L214" s="11"/>
      <c r="M214" s="11"/>
      <c r="N214" s="7">
        <f t="shared" si="12"/>
        <v>0</v>
      </c>
      <c r="O214" s="7" t="e">
        <f t="shared" si="13"/>
        <v>#DIV/0!</v>
      </c>
    </row>
    <row r="215" spans="1:15" s="76" customFormat="1" ht="42" customHeight="1" hidden="1">
      <c r="A215" s="266"/>
      <c r="B215" s="266"/>
      <c r="C215" s="266"/>
      <c r="D215" s="266"/>
      <c r="E215" s="272"/>
      <c r="F215" s="180" t="s">
        <v>72</v>
      </c>
      <c r="G215" s="183" t="s">
        <v>1</v>
      </c>
      <c r="H215" s="181" t="s">
        <v>5</v>
      </c>
      <c r="I215" s="181" t="s">
        <v>450</v>
      </c>
      <c r="J215" s="181" t="s">
        <v>6</v>
      </c>
      <c r="K215" s="11">
        <v>248940</v>
      </c>
      <c r="L215" s="11"/>
      <c r="M215" s="11"/>
      <c r="N215" s="7">
        <f t="shared" si="12"/>
        <v>0</v>
      </c>
      <c r="O215" s="7" t="e">
        <f t="shared" si="13"/>
        <v>#DIV/0!</v>
      </c>
    </row>
    <row r="216" spans="1:15" s="5" customFormat="1" ht="42" customHeight="1">
      <c r="A216" s="201" t="s">
        <v>105</v>
      </c>
      <c r="B216" s="201" t="s">
        <v>423</v>
      </c>
      <c r="C216" s="201" t="s">
        <v>48</v>
      </c>
      <c r="D216" s="201" t="s">
        <v>173</v>
      </c>
      <c r="E216" s="10" t="s">
        <v>593</v>
      </c>
      <c r="F216" s="10" t="s">
        <v>72</v>
      </c>
      <c r="G216" s="8" t="s">
        <v>1</v>
      </c>
      <c r="H216" s="18" t="s">
        <v>5</v>
      </c>
      <c r="I216" s="18" t="s">
        <v>569</v>
      </c>
      <c r="J216" s="18" t="s">
        <v>6</v>
      </c>
      <c r="K216" s="11">
        <v>614790.2</v>
      </c>
      <c r="L216" s="11">
        <v>614790.2</v>
      </c>
      <c r="M216" s="11">
        <v>614789.5</v>
      </c>
      <c r="N216" s="7">
        <f t="shared" si="12"/>
        <v>99.99988614001981</v>
      </c>
      <c r="O216" s="7">
        <f t="shared" si="13"/>
        <v>99.99988614001981</v>
      </c>
    </row>
    <row r="217" spans="1:16" s="133" customFormat="1" ht="42" customHeight="1">
      <c r="A217" s="201" t="s">
        <v>105</v>
      </c>
      <c r="B217" s="201" t="s">
        <v>423</v>
      </c>
      <c r="C217" s="201" t="s">
        <v>47</v>
      </c>
      <c r="D217" s="201"/>
      <c r="E217" s="10" t="s">
        <v>302</v>
      </c>
      <c r="F217" s="10" t="s">
        <v>72</v>
      </c>
      <c r="G217" s="8" t="s">
        <v>1</v>
      </c>
      <c r="H217" s="18" t="s">
        <v>5</v>
      </c>
      <c r="I217" s="18" t="s">
        <v>385</v>
      </c>
      <c r="J217" s="18" t="s">
        <v>6</v>
      </c>
      <c r="K217" s="17">
        <f>K218+K219</f>
        <v>0</v>
      </c>
      <c r="L217" s="17">
        <f>L218+L219</f>
        <v>0</v>
      </c>
      <c r="M217" s="17">
        <f>M218+M219</f>
        <v>0</v>
      </c>
      <c r="N217" s="7">
        <v>0</v>
      </c>
      <c r="O217" s="7">
        <v>0</v>
      </c>
      <c r="P217" s="5"/>
    </row>
    <row r="218" spans="1:16" s="133" customFormat="1" ht="42" customHeight="1">
      <c r="A218" s="201" t="s">
        <v>105</v>
      </c>
      <c r="B218" s="201" t="s">
        <v>423</v>
      </c>
      <c r="C218" s="201" t="s">
        <v>47</v>
      </c>
      <c r="D218" s="201" t="s">
        <v>48</v>
      </c>
      <c r="E218" s="10" t="s">
        <v>242</v>
      </c>
      <c r="F218" s="10" t="s">
        <v>72</v>
      </c>
      <c r="G218" s="8" t="s">
        <v>1</v>
      </c>
      <c r="H218" s="18" t="s">
        <v>5</v>
      </c>
      <c r="I218" s="18" t="s">
        <v>659</v>
      </c>
      <c r="J218" s="18" t="s">
        <v>6</v>
      </c>
      <c r="K218" s="11">
        <v>0</v>
      </c>
      <c r="L218" s="11">
        <v>0</v>
      </c>
      <c r="M218" s="11">
        <v>0</v>
      </c>
      <c r="N218" s="7">
        <v>0</v>
      </c>
      <c r="O218" s="7">
        <v>0</v>
      </c>
      <c r="P218" s="5"/>
    </row>
    <row r="219" spans="1:16" s="133" customFormat="1" ht="51" customHeight="1">
      <c r="A219" s="201" t="s">
        <v>105</v>
      </c>
      <c r="B219" s="201" t="s">
        <v>423</v>
      </c>
      <c r="C219" s="201" t="s">
        <v>47</v>
      </c>
      <c r="D219" s="201" t="s">
        <v>47</v>
      </c>
      <c r="E219" s="10" t="s">
        <v>243</v>
      </c>
      <c r="F219" s="10" t="s">
        <v>72</v>
      </c>
      <c r="G219" s="8" t="s">
        <v>1</v>
      </c>
      <c r="H219" s="18" t="s">
        <v>5</v>
      </c>
      <c r="I219" s="18" t="s">
        <v>661</v>
      </c>
      <c r="J219" s="18" t="s">
        <v>6</v>
      </c>
      <c r="K219" s="11">
        <v>0</v>
      </c>
      <c r="L219" s="11">
        <v>0</v>
      </c>
      <c r="M219" s="11">
        <v>0</v>
      </c>
      <c r="N219" s="7">
        <v>0</v>
      </c>
      <c r="O219" s="7">
        <v>0</v>
      </c>
      <c r="P219" s="5"/>
    </row>
    <row r="220" spans="1:15" s="5" customFormat="1" ht="42" customHeight="1">
      <c r="A220" s="201" t="s">
        <v>105</v>
      </c>
      <c r="B220" s="201" t="s">
        <v>423</v>
      </c>
      <c r="C220" s="201" t="s">
        <v>49</v>
      </c>
      <c r="D220" s="201"/>
      <c r="E220" s="10" t="s">
        <v>303</v>
      </c>
      <c r="F220" s="10" t="s">
        <v>72</v>
      </c>
      <c r="G220" s="8" t="s">
        <v>1</v>
      </c>
      <c r="H220" s="18" t="s">
        <v>5</v>
      </c>
      <c r="I220" s="18" t="s">
        <v>386</v>
      </c>
      <c r="J220" s="18"/>
      <c r="K220" s="17">
        <f>K221+K222+K223</f>
        <v>220295.4</v>
      </c>
      <c r="L220" s="17">
        <f>L221+L222+L223</f>
        <v>248365.4</v>
      </c>
      <c r="M220" s="17">
        <f>M221+M222+M223</f>
        <v>0</v>
      </c>
      <c r="N220" s="7">
        <f>M220/K220*100</f>
        <v>0</v>
      </c>
      <c r="O220" s="7">
        <f>M220/L220*100</f>
        <v>0</v>
      </c>
    </row>
    <row r="221" spans="1:15" s="5" customFormat="1" ht="41.25" customHeight="1">
      <c r="A221" s="201" t="s">
        <v>105</v>
      </c>
      <c r="B221" s="201" t="s">
        <v>423</v>
      </c>
      <c r="C221" s="201" t="s">
        <v>49</v>
      </c>
      <c r="D221" s="201" t="s">
        <v>48</v>
      </c>
      <c r="E221" s="10" t="s">
        <v>304</v>
      </c>
      <c r="F221" s="10" t="s">
        <v>72</v>
      </c>
      <c r="G221" s="8" t="s">
        <v>1</v>
      </c>
      <c r="H221" s="18" t="s">
        <v>5</v>
      </c>
      <c r="I221" s="18" t="s">
        <v>387</v>
      </c>
      <c r="J221" s="18" t="s">
        <v>6</v>
      </c>
      <c r="K221" s="11">
        <v>220295.4</v>
      </c>
      <c r="L221" s="17">
        <v>248365.4</v>
      </c>
      <c r="M221" s="11">
        <v>0</v>
      </c>
      <c r="N221" s="7">
        <f>M221/K221*100</f>
        <v>0</v>
      </c>
      <c r="O221" s="7">
        <f>M221/L221*100</f>
        <v>0</v>
      </c>
    </row>
    <row r="222" spans="1:16" s="133" customFormat="1" ht="51" customHeight="1">
      <c r="A222" s="201" t="s">
        <v>105</v>
      </c>
      <c r="B222" s="201" t="s">
        <v>423</v>
      </c>
      <c r="C222" s="201" t="s">
        <v>49</v>
      </c>
      <c r="D222" s="201" t="s">
        <v>47</v>
      </c>
      <c r="E222" s="10" t="s">
        <v>228</v>
      </c>
      <c r="F222" s="10" t="s">
        <v>72</v>
      </c>
      <c r="G222" s="8" t="s">
        <v>1</v>
      </c>
      <c r="H222" s="18" t="s">
        <v>5</v>
      </c>
      <c r="I222" s="18" t="s">
        <v>660</v>
      </c>
      <c r="J222" s="18" t="s">
        <v>6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5"/>
    </row>
    <row r="223" spans="1:15" s="5" customFormat="1" ht="51" customHeight="1" hidden="1">
      <c r="A223" s="201" t="s">
        <v>105</v>
      </c>
      <c r="B223" s="201" t="s">
        <v>423</v>
      </c>
      <c r="C223" s="201" t="s">
        <v>49</v>
      </c>
      <c r="D223" s="201" t="s">
        <v>49</v>
      </c>
      <c r="E223" s="12" t="s">
        <v>393</v>
      </c>
      <c r="F223" s="10" t="s">
        <v>72</v>
      </c>
      <c r="G223" s="8"/>
      <c r="H223" s="18"/>
      <c r="I223" s="18"/>
      <c r="J223" s="18"/>
      <c r="K223" s="11">
        <v>0</v>
      </c>
      <c r="L223" s="11"/>
      <c r="M223" s="11"/>
      <c r="N223" s="7">
        <v>0</v>
      </c>
      <c r="O223" s="7">
        <v>0</v>
      </c>
    </row>
    <row r="224" spans="1:15" s="5" customFormat="1" ht="44.25" customHeight="1">
      <c r="A224" s="201" t="s">
        <v>105</v>
      </c>
      <c r="B224" s="201" t="s">
        <v>423</v>
      </c>
      <c r="C224" s="201" t="s">
        <v>50</v>
      </c>
      <c r="D224" s="201"/>
      <c r="E224" s="10" t="s">
        <v>305</v>
      </c>
      <c r="F224" s="10" t="s">
        <v>72</v>
      </c>
      <c r="G224" s="8" t="s">
        <v>1</v>
      </c>
      <c r="H224" s="18" t="s">
        <v>5</v>
      </c>
      <c r="I224" s="18" t="s">
        <v>388</v>
      </c>
      <c r="J224" s="18"/>
      <c r="K224" s="17">
        <f>K225+K226+K227</f>
        <v>0</v>
      </c>
      <c r="L224" s="17">
        <f>L225+L226+L227</f>
        <v>0</v>
      </c>
      <c r="M224" s="17">
        <f>M225+M226+M227</f>
        <v>0</v>
      </c>
      <c r="N224" s="7">
        <v>0</v>
      </c>
      <c r="O224" s="7">
        <v>0</v>
      </c>
    </row>
    <row r="225" spans="1:16" s="133" customFormat="1" ht="51" customHeight="1">
      <c r="A225" s="201" t="s">
        <v>105</v>
      </c>
      <c r="B225" s="201" t="s">
        <v>423</v>
      </c>
      <c r="C225" s="201" t="s">
        <v>50</v>
      </c>
      <c r="D225" s="201" t="s">
        <v>48</v>
      </c>
      <c r="E225" s="10" t="s">
        <v>306</v>
      </c>
      <c r="F225" s="10" t="s">
        <v>72</v>
      </c>
      <c r="G225" s="8" t="s">
        <v>1</v>
      </c>
      <c r="H225" s="18" t="s">
        <v>5</v>
      </c>
      <c r="I225" s="18" t="s">
        <v>389</v>
      </c>
      <c r="J225" s="18" t="s">
        <v>6</v>
      </c>
      <c r="K225" s="11">
        <v>0</v>
      </c>
      <c r="L225" s="11">
        <v>0</v>
      </c>
      <c r="M225" s="11">
        <v>0</v>
      </c>
      <c r="N225" s="7">
        <v>0</v>
      </c>
      <c r="O225" s="7">
        <v>0</v>
      </c>
      <c r="P225" s="5"/>
    </row>
    <row r="226" spans="1:15" s="76" customFormat="1" ht="49.5" customHeight="1" hidden="1">
      <c r="A226" s="182" t="s">
        <v>105</v>
      </c>
      <c r="B226" s="182" t="s">
        <v>423</v>
      </c>
      <c r="C226" s="182" t="s">
        <v>50</v>
      </c>
      <c r="D226" s="182" t="s">
        <v>47</v>
      </c>
      <c r="E226" s="180" t="s">
        <v>593</v>
      </c>
      <c r="F226" s="180" t="s">
        <v>72</v>
      </c>
      <c r="G226" s="183" t="s">
        <v>1</v>
      </c>
      <c r="H226" s="181" t="s">
        <v>5</v>
      </c>
      <c r="I226" s="181" t="s">
        <v>569</v>
      </c>
      <c r="J226" s="181" t="s">
        <v>6</v>
      </c>
      <c r="K226" s="11">
        <v>0</v>
      </c>
      <c r="L226" s="11">
        <v>0</v>
      </c>
      <c r="M226" s="11">
        <v>0</v>
      </c>
      <c r="N226" s="7">
        <v>0</v>
      </c>
      <c r="O226" s="7">
        <v>0</v>
      </c>
    </row>
    <row r="227" spans="1:16" s="133" customFormat="1" ht="42" customHeight="1">
      <c r="A227" s="201" t="s">
        <v>105</v>
      </c>
      <c r="B227" s="201" t="s">
        <v>423</v>
      </c>
      <c r="C227" s="201" t="s">
        <v>50</v>
      </c>
      <c r="D227" s="201" t="s">
        <v>49</v>
      </c>
      <c r="E227" s="240" t="s">
        <v>390</v>
      </c>
      <c r="F227" s="10" t="s">
        <v>72</v>
      </c>
      <c r="G227" s="8" t="s">
        <v>1</v>
      </c>
      <c r="H227" s="18" t="s">
        <v>5</v>
      </c>
      <c r="I227" s="18" t="s">
        <v>416</v>
      </c>
      <c r="J227" s="18" t="s">
        <v>6</v>
      </c>
      <c r="K227" s="7">
        <f>K228+K229</f>
        <v>0</v>
      </c>
      <c r="L227" s="7">
        <f>L228+L229</f>
        <v>0</v>
      </c>
      <c r="M227" s="7">
        <f>M228+M229</f>
        <v>0</v>
      </c>
      <c r="N227" s="7">
        <v>0</v>
      </c>
      <c r="O227" s="7">
        <v>0</v>
      </c>
      <c r="P227" s="5"/>
    </row>
    <row r="228" spans="1:16" s="76" customFormat="1" ht="42" customHeight="1" hidden="1">
      <c r="A228" s="200"/>
      <c r="B228" s="200"/>
      <c r="C228" s="200"/>
      <c r="D228" s="200"/>
      <c r="E228" s="241"/>
      <c r="F228" s="10" t="s">
        <v>72</v>
      </c>
      <c r="G228" s="8" t="s">
        <v>1</v>
      </c>
      <c r="H228" s="18" t="s">
        <v>5</v>
      </c>
      <c r="I228" s="18" t="s">
        <v>460</v>
      </c>
      <c r="J228" s="18" t="s">
        <v>6</v>
      </c>
      <c r="K228" s="11">
        <v>0</v>
      </c>
      <c r="L228" s="11"/>
      <c r="M228" s="11"/>
      <c r="N228" s="7" t="e">
        <f>M228/K228*100</f>
        <v>#DIV/0!</v>
      </c>
      <c r="O228" s="7" t="e">
        <f>M228/L228*100</f>
        <v>#DIV/0!</v>
      </c>
      <c r="P228" s="5"/>
    </row>
    <row r="229" spans="1:16" s="76" customFormat="1" ht="42" customHeight="1" hidden="1">
      <c r="A229" s="200"/>
      <c r="B229" s="200"/>
      <c r="C229" s="200"/>
      <c r="D229" s="200"/>
      <c r="E229" s="242"/>
      <c r="F229" s="10" t="s">
        <v>72</v>
      </c>
      <c r="G229" s="8" t="s">
        <v>1</v>
      </c>
      <c r="H229" s="18" t="s">
        <v>5</v>
      </c>
      <c r="I229" s="18" t="s">
        <v>391</v>
      </c>
      <c r="J229" s="18" t="s">
        <v>6</v>
      </c>
      <c r="K229" s="11">
        <v>0</v>
      </c>
      <c r="L229" s="11"/>
      <c r="M229" s="11"/>
      <c r="N229" s="7" t="e">
        <f>M229/K229*100</f>
        <v>#DIV/0!</v>
      </c>
      <c r="O229" s="7" t="e">
        <f>M229/L229*100</f>
        <v>#DIV/0!</v>
      </c>
      <c r="P229" s="5"/>
    </row>
    <row r="230" spans="1:15" s="5" customFormat="1" ht="42" customHeight="1">
      <c r="A230" s="201" t="s">
        <v>105</v>
      </c>
      <c r="B230" s="201" t="s">
        <v>423</v>
      </c>
      <c r="C230" s="201" t="s">
        <v>67</v>
      </c>
      <c r="D230" s="201"/>
      <c r="E230" s="12" t="s">
        <v>218</v>
      </c>
      <c r="F230" s="10" t="s">
        <v>72</v>
      </c>
      <c r="G230" s="8" t="s">
        <v>1</v>
      </c>
      <c r="H230" s="18" t="s">
        <v>5</v>
      </c>
      <c r="I230" s="18" t="s">
        <v>451</v>
      </c>
      <c r="J230" s="18" t="s">
        <v>6</v>
      </c>
      <c r="K230" s="17">
        <f>K231</f>
        <v>493.60000000000014</v>
      </c>
      <c r="L230" s="17">
        <f>L231</f>
        <v>493.6</v>
      </c>
      <c r="M230" s="17">
        <f>M231</f>
        <v>276</v>
      </c>
      <c r="N230" s="7">
        <f>M230/K230*100</f>
        <v>55.915721231766604</v>
      </c>
      <c r="O230" s="7">
        <f>M230/L230*100</f>
        <v>55.91572123176661</v>
      </c>
    </row>
    <row r="231" spans="1:16" s="76" customFormat="1" ht="42" customHeight="1">
      <c r="A231" s="201"/>
      <c r="B231" s="201"/>
      <c r="C231" s="201"/>
      <c r="D231" s="201"/>
      <c r="E231" s="12" t="s">
        <v>307</v>
      </c>
      <c r="F231" s="10" t="s">
        <v>72</v>
      </c>
      <c r="G231" s="8" t="s">
        <v>1</v>
      </c>
      <c r="H231" s="18" t="s">
        <v>5</v>
      </c>
      <c r="I231" s="18" t="s">
        <v>392</v>
      </c>
      <c r="J231" s="18" t="s">
        <v>6</v>
      </c>
      <c r="K231" s="11">
        <f>1191.9-698.3</f>
        <v>493.60000000000014</v>
      </c>
      <c r="L231" s="11">
        <v>493.6</v>
      </c>
      <c r="M231" s="11">
        <v>276</v>
      </c>
      <c r="N231" s="7">
        <f>M231/K231*100</f>
        <v>55.915721231766604</v>
      </c>
      <c r="O231" s="7">
        <f>M231/L231*100</f>
        <v>55.91572123176661</v>
      </c>
      <c r="P231" s="5"/>
    </row>
    <row r="232" spans="1:15" s="5" customFormat="1" ht="40.5" customHeight="1">
      <c r="A232" s="201" t="s">
        <v>105</v>
      </c>
      <c r="B232" s="201" t="s">
        <v>423</v>
      </c>
      <c r="C232" s="201" t="s">
        <v>68</v>
      </c>
      <c r="D232" s="201"/>
      <c r="E232" s="12" t="s">
        <v>394</v>
      </c>
      <c r="F232" s="10" t="s">
        <v>72</v>
      </c>
      <c r="G232" s="21"/>
      <c r="H232" s="20"/>
      <c r="I232" s="18"/>
      <c r="J232" s="18"/>
      <c r="K232" s="17">
        <v>0</v>
      </c>
      <c r="L232" s="17">
        <v>0</v>
      </c>
      <c r="M232" s="17">
        <v>0</v>
      </c>
      <c r="N232" s="7">
        <v>0</v>
      </c>
      <c r="O232" s="7">
        <v>0</v>
      </c>
    </row>
    <row r="233" spans="1:15" s="5" customFormat="1" ht="40.5" customHeight="1">
      <c r="A233" s="201" t="s">
        <v>105</v>
      </c>
      <c r="B233" s="201" t="s">
        <v>423</v>
      </c>
      <c r="C233" s="201" t="s">
        <v>68</v>
      </c>
      <c r="D233" s="201" t="s">
        <v>48</v>
      </c>
      <c r="E233" s="12" t="s">
        <v>395</v>
      </c>
      <c r="F233" s="10" t="s">
        <v>72</v>
      </c>
      <c r="G233" s="21"/>
      <c r="H233" s="20"/>
      <c r="I233" s="18"/>
      <c r="J233" s="18"/>
      <c r="K233" s="11">
        <v>0</v>
      </c>
      <c r="L233" s="11">
        <v>0</v>
      </c>
      <c r="M233" s="11">
        <v>0</v>
      </c>
      <c r="N233" s="7">
        <v>0</v>
      </c>
      <c r="O233" s="7">
        <v>0</v>
      </c>
    </row>
    <row r="234" spans="1:15" s="5" customFormat="1" ht="40.5" customHeight="1" hidden="1">
      <c r="A234" s="201" t="s">
        <v>105</v>
      </c>
      <c r="B234" s="201" t="s">
        <v>423</v>
      </c>
      <c r="C234" s="201" t="s">
        <v>68</v>
      </c>
      <c r="D234" s="201" t="s">
        <v>47</v>
      </c>
      <c r="E234" s="12" t="s">
        <v>396</v>
      </c>
      <c r="F234" s="10" t="s">
        <v>72</v>
      </c>
      <c r="G234" s="21"/>
      <c r="H234" s="20"/>
      <c r="I234" s="18"/>
      <c r="J234" s="18"/>
      <c r="K234" s="11">
        <v>0</v>
      </c>
      <c r="L234" s="11"/>
      <c r="M234" s="11"/>
      <c r="N234" s="7">
        <v>0</v>
      </c>
      <c r="O234" s="7">
        <v>0</v>
      </c>
    </row>
    <row r="235" spans="1:15" s="5" customFormat="1" ht="40.5" customHeight="1" hidden="1">
      <c r="A235" s="201" t="s">
        <v>105</v>
      </c>
      <c r="B235" s="201" t="s">
        <v>423</v>
      </c>
      <c r="C235" s="201" t="s">
        <v>68</v>
      </c>
      <c r="D235" s="201" t="s">
        <v>49</v>
      </c>
      <c r="E235" s="12" t="s">
        <v>397</v>
      </c>
      <c r="F235" s="10" t="s">
        <v>72</v>
      </c>
      <c r="G235" s="21"/>
      <c r="H235" s="20"/>
      <c r="I235" s="18"/>
      <c r="J235" s="18"/>
      <c r="K235" s="11">
        <v>0</v>
      </c>
      <c r="L235" s="11"/>
      <c r="M235" s="11"/>
      <c r="N235" s="7">
        <v>0</v>
      </c>
      <c r="O235" s="7">
        <v>0</v>
      </c>
    </row>
    <row r="236" spans="1:15" s="5" customFormat="1" ht="27.75" customHeight="1">
      <c r="A236" s="205" t="s">
        <v>105</v>
      </c>
      <c r="B236" s="205" t="s">
        <v>285</v>
      </c>
      <c r="C236" s="202"/>
      <c r="D236" s="202"/>
      <c r="E236" s="267" t="s">
        <v>283</v>
      </c>
      <c r="F236" s="206" t="s">
        <v>55</v>
      </c>
      <c r="G236" s="21"/>
      <c r="H236" s="20"/>
      <c r="I236" s="18" t="s">
        <v>527</v>
      </c>
      <c r="J236" s="18"/>
      <c r="K236" s="24">
        <f>K237</f>
        <v>0</v>
      </c>
      <c r="L236" s="24">
        <f>L237</f>
        <v>0</v>
      </c>
      <c r="M236" s="24">
        <f>M237</f>
        <v>0</v>
      </c>
      <c r="N236" s="15">
        <v>0</v>
      </c>
      <c r="O236" s="15">
        <v>0</v>
      </c>
    </row>
    <row r="237" spans="1:15" s="5" customFormat="1" ht="42" customHeight="1">
      <c r="A237" s="202"/>
      <c r="B237" s="202"/>
      <c r="C237" s="202"/>
      <c r="D237" s="202"/>
      <c r="E237" s="269"/>
      <c r="F237" s="10" t="s">
        <v>72</v>
      </c>
      <c r="G237" s="8" t="s">
        <v>1</v>
      </c>
      <c r="H237" s="18"/>
      <c r="I237" s="18"/>
      <c r="J237" s="18"/>
      <c r="K237" s="17">
        <f>K238+K241+K244</f>
        <v>0</v>
      </c>
      <c r="L237" s="17">
        <f>L238+L241+L244</f>
        <v>0</v>
      </c>
      <c r="M237" s="17">
        <f>M238+M241+M244</f>
        <v>0</v>
      </c>
      <c r="N237" s="7">
        <v>0</v>
      </c>
      <c r="O237" s="7">
        <v>0</v>
      </c>
    </row>
    <row r="238" spans="1:16" s="133" customFormat="1" ht="42" customHeight="1">
      <c r="A238" s="264" t="s">
        <v>105</v>
      </c>
      <c r="B238" s="264" t="s">
        <v>285</v>
      </c>
      <c r="C238" s="264" t="s">
        <v>48</v>
      </c>
      <c r="D238" s="264"/>
      <c r="E238" s="12" t="s">
        <v>107</v>
      </c>
      <c r="F238" s="10" t="s">
        <v>72</v>
      </c>
      <c r="G238" s="8" t="s">
        <v>1</v>
      </c>
      <c r="H238" s="18" t="s">
        <v>24</v>
      </c>
      <c r="I238" s="18" t="s">
        <v>452</v>
      </c>
      <c r="J238" s="18" t="s">
        <v>6</v>
      </c>
      <c r="K238" s="17">
        <f>K239+K240</f>
        <v>0</v>
      </c>
      <c r="L238" s="17">
        <v>0</v>
      </c>
      <c r="M238" s="17">
        <v>0</v>
      </c>
      <c r="N238" s="7">
        <v>0</v>
      </c>
      <c r="O238" s="7">
        <v>0</v>
      </c>
      <c r="P238" s="5"/>
    </row>
    <row r="239" spans="1:16" s="76" customFormat="1" ht="42" customHeight="1" hidden="1">
      <c r="A239" s="265"/>
      <c r="B239" s="265"/>
      <c r="C239" s="265"/>
      <c r="D239" s="265"/>
      <c r="E239" s="240" t="s">
        <v>308</v>
      </c>
      <c r="F239" s="10" t="s">
        <v>72</v>
      </c>
      <c r="G239" s="8" t="s">
        <v>1</v>
      </c>
      <c r="H239" s="18" t="s">
        <v>5</v>
      </c>
      <c r="I239" s="18" t="s">
        <v>398</v>
      </c>
      <c r="J239" s="18" t="s">
        <v>6</v>
      </c>
      <c r="K239" s="11">
        <v>0</v>
      </c>
      <c r="L239" s="17">
        <v>0</v>
      </c>
      <c r="M239" s="17">
        <v>0</v>
      </c>
      <c r="N239" s="7">
        <v>0</v>
      </c>
      <c r="O239" s="7">
        <v>0</v>
      </c>
      <c r="P239" s="5"/>
    </row>
    <row r="240" spans="1:16" s="76" customFormat="1" ht="42" customHeight="1" hidden="1">
      <c r="A240" s="266"/>
      <c r="B240" s="266"/>
      <c r="C240" s="266"/>
      <c r="D240" s="266"/>
      <c r="E240" s="242"/>
      <c r="F240" s="10" t="s">
        <v>72</v>
      </c>
      <c r="G240" s="8" t="s">
        <v>1</v>
      </c>
      <c r="H240" s="18" t="s">
        <v>5</v>
      </c>
      <c r="I240" s="18" t="s">
        <v>399</v>
      </c>
      <c r="J240" s="18" t="s">
        <v>6</v>
      </c>
      <c r="K240" s="11">
        <v>0</v>
      </c>
      <c r="L240" s="17">
        <v>0</v>
      </c>
      <c r="M240" s="17">
        <v>0</v>
      </c>
      <c r="N240" s="7">
        <v>0</v>
      </c>
      <c r="O240" s="7">
        <v>0</v>
      </c>
      <c r="P240" s="5"/>
    </row>
    <row r="241" spans="1:16" s="133" customFormat="1" ht="42" customHeight="1">
      <c r="A241" s="270" t="s">
        <v>105</v>
      </c>
      <c r="B241" s="270" t="s">
        <v>285</v>
      </c>
      <c r="C241" s="270" t="s">
        <v>47</v>
      </c>
      <c r="D241" s="270"/>
      <c r="E241" s="12" t="s">
        <v>309</v>
      </c>
      <c r="F241" s="10" t="s">
        <v>72</v>
      </c>
      <c r="G241" s="8" t="s">
        <v>1</v>
      </c>
      <c r="H241" s="18" t="s">
        <v>5</v>
      </c>
      <c r="I241" s="18" t="s">
        <v>453</v>
      </c>
      <c r="J241" s="18" t="s">
        <v>6</v>
      </c>
      <c r="K241" s="17">
        <f>K242+K243</f>
        <v>0</v>
      </c>
      <c r="L241" s="17">
        <v>0</v>
      </c>
      <c r="M241" s="17">
        <v>0</v>
      </c>
      <c r="N241" s="7">
        <v>0</v>
      </c>
      <c r="O241" s="7">
        <v>0</v>
      </c>
      <c r="P241" s="5"/>
    </row>
    <row r="242" spans="1:16" s="76" customFormat="1" ht="42" customHeight="1" hidden="1">
      <c r="A242" s="270"/>
      <c r="B242" s="270"/>
      <c r="C242" s="270"/>
      <c r="D242" s="270"/>
      <c r="E242" s="240" t="s">
        <v>110</v>
      </c>
      <c r="F242" s="10" t="s">
        <v>72</v>
      </c>
      <c r="G242" s="8" t="s">
        <v>1</v>
      </c>
      <c r="H242" s="18" t="s">
        <v>5</v>
      </c>
      <c r="I242" s="18" t="s">
        <v>400</v>
      </c>
      <c r="J242" s="18" t="s">
        <v>6</v>
      </c>
      <c r="K242" s="11">
        <v>0</v>
      </c>
      <c r="L242" s="11"/>
      <c r="M242" s="11"/>
      <c r="N242" s="7">
        <v>0</v>
      </c>
      <c r="O242" s="7">
        <v>0</v>
      </c>
      <c r="P242" s="5"/>
    </row>
    <row r="243" spans="1:16" s="76" customFormat="1" ht="42" customHeight="1" hidden="1">
      <c r="A243" s="270"/>
      <c r="B243" s="270"/>
      <c r="C243" s="270"/>
      <c r="D243" s="270"/>
      <c r="E243" s="242"/>
      <c r="F243" s="10" t="s">
        <v>72</v>
      </c>
      <c r="G243" s="8" t="s">
        <v>1</v>
      </c>
      <c r="H243" s="18" t="s">
        <v>5</v>
      </c>
      <c r="I243" s="18" t="s">
        <v>401</v>
      </c>
      <c r="J243" s="18" t="s">
        <v>6</v>
      </c>
      <c r="K243" s="11">
        <v>0</v>
      </c>
      <c r="L243" s="11"/>
      <c r="M243" s="11"/>
      <c r="N243" s="7">
        <v>0</v>
      </c>
      <c r="O243" s="7">
        <v>0</v>
      </c>
      <c r="P243" s="5"/>
    </row>
    <row r="244" spans="1:15" s="76" customFormat="1" ht="42" customHeight="1" hidden="1">
      <c r="A244" s="182" t="s">
        <v>105</v>
      </c>
      <c r="B244" s="182" t="s">
        <v>285</v>
      </c>
      <c r="C244" s="182" t="s">
        <v>49</v>
      </c>
      <c r="D244" s="182"/>
      <c r="E244" s="187" t="s">
        <v>467</v>
      </c>
      <c r="F244" s="180" t="s">
        <v>72</v>
      </c>
      <c r="G244" s="183" t="s">
        <v>1</v>
      </c>
      <c r="H244" s="181" t="s">
        <v>5</v>
      </c>
      <c r="I244" s="181" t="s">
        <v>454</v>
      </c>
      <c r="J244" s="181" t="s">
        <v>6</v>
      </c>
      <c r="K244" s="17">
        <f>K245</f>
        <v>0</v>
      </c>
      <c r="L244" s="17"/>
      <c r="M244" s="17"/>
      <c r="N244" s="7">
        <v>0</v>
      </c>
      <c r="O244" s="7">
        <v>0</v>
      </c>
    </row>
    <row r="245" spans="1:16" s="76" customFormat="1" ht="68.25" customHeight="1" hidden="1">
      <c r="A245" s="202"/>
      <c r="B245" s="202"/>
      <c r="C245" s="202"/>
      <c r="D245" s="202"/>
      <c r="E245" s="203" t="s">
        <v>310</v>
      </c>
      <c r="F245" s="10" t="s">
        <v>72</v>
      </c>
      <c r="G245" s="8" t="s">
        <v>1</v>
      </c>
      <c r="H245" s="18" t="s">
        <v>5</v>
      </c>
      <c r="I245" s="18" t="s">
        <v>402</v>
      </c>
      <c r="J245" s="18" t="s">
        <v>6</v>
      </c>
      <c r="K245" s="11">
        <v>0</v>
      </c>
      <c r="L245" s="11"/>
      <c r="M245" s="11"/>
      <c r="N245" s="7">
        <v>0</v>
      </c>
      <c r="O245" s="7">
        <v>0</v>
      </c>
      <c r="P245" s="5"/>
    </row>
    <row r="246" spans="1:15" s="5" customFormat="1" ht="36" customHeight="1">
      <c r="A246" s="261" t="s">
        <v>105</v>
      </c>
      <c r="B246" s="261" t="s">
        <v>286</v>
      </c>
      <c r="C246" s="261"/>
      <c r="D246" s="261"/>
      <c r="E246" s="267" t="s">
        <v>284</v>
      </c>
      <c r="F246" s="207" t="s">
        <v>55</v>
      </c>
      <c r="G246" s="214"/>
      <c r="H246" s="65"/>
      <c r="I246" s="18" t="s">
        <v>528</v>
      </c>
      <c r="J246" s="65"/>
      <c r="K246" s="24">
        <f>K247</f>
        <v>0</v>
      </c>
      <c r="L246" s="24">
        <f>L247</f>
        <v>0</v>
      </c>
      <c r="M246" s="24">
        <f>M247</f>
        <v>0</v>
      </c>
      <c r="N246" s="15">
        <v>0</v>
      </c>
      <c r="O246" s="15">
        <v>0</v>
      </c>
    </row>
    <row r="247" spans="1:15" s="5" customFormat="1" ht="40.5" customHeight="1">
      <c r="A247" s="263"/>
      <c r="B247" s="263"/>
      <c r="C247" s="263"/>
      <c r="D247" s="263"/>
      <c r="E247" s="269"/>
      <c r="F247" s="10" t="s">
        <v>72</v>
      </c>
      <c r="G247" s="8" t="s">
        <v>1</v>
      </c>
      <c r="H247" s="18"/>
      <c r="I247" s="18"/>
      <c r="J247" s="18"/>
      <c r="K247" s="17">
        <f>K248+K250</f>
        <v>0</v>
      </c>
      <c r="L247" s="17">
        <f>L248+L250</f>
        <v>0</v>
      </c>
      <c r="M247" s="17">
        <f>M248+M250</f>
        <v>0</v>
      </c>
      <c r="N247" s="7">
        <v>0</v>
      </c>
      <c r="O247" s="7">
        <v>0</v>
      </c>
    </row>
    <row r="248" spans="1:15" s="5" customFormat="1" ht="61.5" customHeight="1">
      <c r="A248" s="264" t="s">
        <v>105</v>
      </c>
      <c r="B248" s="264" t="s">
        <v>286</v>
      </c>
      <c r="C248" s="264" t="s">
        <v>48</v>
      </c>
      <c r="D248" s="264"/>
      <c r="E248" s="203" t="s">
        <v>311</v>
      </c>
      <c r="F248" s="10" t="s">
        <v>72</v>
      </c>
      <c r="G248" s="8" t="s">
        <v>1</v>
      </c>
      <c r="H248" s="18" t="s">
        <v>5</v>
      </c>
      <c r="I248" s="18" t="s">
        <v>455</v>
      </c>
      <c r="J248" s="18" t="s">
        <v>6</v>
      </c>
      <c r="K248" s="17">
        <f>K249</f>
        <v>0</v>
      </c>
      <c r="L248" s="17">
        <v>0</v>
      </c>
      <c r="M248" s="17">
        <v>0</v>
      </c>
      <c r="N248" s="7">
        <v>0</v>
      </c>
      <c r="O248" s="7">
        <v>0</v>
      </c>
    </row>
    <row r="249" spans="1:15" s="5" customFormat="1" ht="42.75" customHeight="1" hidden="1">
      <c r="A249" s="266"/>
      <c r="B249" s="266"/>
      <c r="C249" s="266"/>
      <c r="D249" s="266"/>
      <c r="E249" s="203" t="s">
        <v>312</v>
      </c>
      <c r="F249" s="10" t="s">
        <v>72</v>
      </c>
      <c r="G249" s="8" t="s">
        <v>1</v>
      </c>
      <c r="H249" s="18" t="s">
        <v>5</v>
      </c>
      <c r="I249" s="18" t="s">
        <v>403</v>
      </c>
      <c r="J249" s="18" t="s">
        <v>6</v>
      </c>
      <c r="K249" s="11">
        <v>0</v>
      </c>
      <c r="L249" s="17">
        <v>0</v>
      </c>
      <c r="M249" s="17">
        <v>0</v>
      </c>
      <c r="N249" s="7">
        <v>0</v>
      </c>
      <c r="O249" s="7">
        <v>0</v>
      </c>
    </row>
    <row r="250" spans="1:15" s="5" customFormat="1" ht="64.5" customHeight="1">
      <c r="A250" s="264" t="s">
        <v>105</v>
      </c>
      <c r="B250" s="264" t="s">
        <v>286</v>
      </c>
      <c r="C250" s="264" t="s">
        <v>47</v>
      </c>
      <c r="D250" s="264"/>
      <c r="E250" s="203" t="s">
        <v>313</v>
      </c>
      <c r="F250" s="10" t="s">
        <v>72</v>
      </c>
      <c r="G250" s="8" t="s">
        <v>1</v>
      </c>
      <c r="H250" s="18" t="s">
        <v>5</v>
      </c>
      <c r="I250" s="18" t="s">
        <v>456</v>
      </c>
      <c r="J250" s="18" t="s">
        <v>6</v>
      </c>
      <c r="K250" s="17">
        <f>K251</f>
        <v>0</v>
      </c>
      <c r="L250" s="17">
        <v>0</v>
      </c>
      <c r="M250" s="17">
        <v>0</v>
      </c>
      <c r="N250" s="7">
        <v>0</v>
      </c>
      <c r="O250" s="7">
        <v>0</v>
      </c>
    </row>
    <row r="251" spans="1:16" s="76" customFormat="1" ht="63" customHeight="1" hidden="1">
      <c r="A251" s="266"/>
      <c r="B251" s="266"/>
      <c r="C251" s="266"/>
      <c r="D251" s="266"/>
      <c r="E251" s="203" t="s">
        <v>314</v>
      </c>
      <c r="F251" s="10" t="s">
        <v>72</v>
      </c>
      <c r="G251" s="8" t="s">
        <v>1</v>
      </c>
      <c r="H251" s="18" t="s">
        <v>5</v>
      </c>
      <c r="I251" s="18" t="s">
        <v>404</v>
      </c>
      <c r="J251" s="18" t="s">
        <v>6</v>
      </c>
      <c r="K251" s="11">
        <v>0</v>
      </c>
      <c r="L251" s="11"/>
      <c r="M251" s="11"/>
      <c r="N251" s="7" t="e">
        <f aca="true" t="shared" si="14" ref="N251:N260">M251/K251*100</f>
        <v>#DIV/0!</v>
      </c>
      <c r="O251" s="7" t="e">
        <f aca="true" t="shared" si="15" ref="O251:O260">M251/L251*100</f>
        <v>#DIV/0!</v>
      </c>
      <c r="P251" s="5"/>
    </row>
    <row r="252" spans="1:15" s="5" customFormat="1" ht="15">
      <c r="A252" s="261" t="s">
        <v>105</v>
      </c>
      <c r="B252" s="261" t="s">
        <v>287</v>
      </c>
      <c r="C252" s="261"/>
      <c r="D252" s="264"/>
      <c r="E252" s="267" t="s">
        <v>51</v>
      </c>
      <c r="F252" s="207" t="s">
        <v>54</v>
      </c>
      <c r="G252" s="16"/>
      <c r="H252" s="16"/>
      <c r="I252" s="171" t="s">
        <v>529</v>
      </c>
      <c r="J252" s="16"/>
      <c r="K252" s="15">
        <f>SUM(K253:K254)</f>
        <v>104195.59999999999</v>
      </c>
      <c r="L252" s="15">
        <f>SUM(L253:L254)</f>
        <v>104195.59999999999</v>
      </c>
      <c r="M252" s="15">
        <f>SUM(M253:M254)</f>
        <v>49193.5</v>
      </c>
      <c r="N252" s="15">
        <f t="shared" si="14"/>
        <v>47.21264621538722</v>
      </c>
      <c r="O252" s="15">
        <f t="shared" si="15"/>
        <v>47.21264621538722</v>
      </c>
    </row>
    <row r="253" spans="1:15" s="5" customFormat="1" ht="41.25" customHeight="1">
      <c r="A253" s="262"/>
      <c r="B253" s="262"/>
      <c r="C253" s="262"/>
      <c r="D253" s="265"/>
      <c r="E253" s="268"/>
      <c r="F253" s="10" t="s">
        <v>72</v>
      </c>
      <c r="G253" s="8" t="s">
        <v>1</v>
      </c>
      <c r="H253" s="14"/>
      <c r="I253" s="14"/>
      <c r="J253" s="14"/>
      <c r="K253" s="7">
        <f>K256+K260+K265+K269</f>
        <v>80146.29999999999</v>
      </c>
      <c r="L253" s="7">
        <f>L256+L260+L265+L269</f>
        <v>80146.29999999999</v>
      </c>
      <c r="M253" s="7">
        <f>M256+M260+M265+M269</f>
        <v>36389.4</v>
      </c>
      <c r="N253" s="7">
        <f t="shared" si="14"/>
        <v>45.40371795079749</v>
      </c>
      <c r="O253" s="7">
        <f t="shared" si="15"/>
        <v>45.40371795079749</v>
      </c>
    </row>
    <row r="254" spans="1:15" s="5" customFormat="1" ht="84.75" customHeight="1">
      <c r="A254" s="263"/>
      <c r="B254" s="263"/>
      <c r="C254" s="263"/>
      <c r="D254" s="266"/>
      <c r="E254" s="269"/>
      <c r="F254" s="10" t="s">
        <v>27</v>
      </c>
      <c r="G254" s="8" t="s">
        <v>3</v>
      </c>
      <c r="H254" s="14"/>
      <c r="I254" s="14"/>
      <c r="J254" s="14"/>
      <c r="K254" s="7">
        <f>K257+K261</f>
        <v>24049.3</v>
      </c>
      <c r="L254" s="7">
        <f>L257+L261</f>
        <v>24049.3</v>
      </c>
      <c r="M254" s="7">
        <f>M257+M261</f>
        <v>12804.1</v>
      </c>
      <c r="N254" s="7">
        <f t="shared" si="14"/>
        <v>53.24105067507162</v>
      </c>
      <c r="O254" s="7">
        <f t="shared" si="15"/>
        <v>53.24105067507162</v>
      </c>
    </row>
    <row r="255" spans="1:19" s="5" customFormat="1" ht="39" customHeight="1">
      <c r="A255" s="264" t="s">
        <v>105</v>
      </c>
      <c r="B255" s="264" t="s">
        <v>287</v>
      </c>
      <c r="C255" s="264" t="s">
        <v>48</v>
      </c>
      <c r="D255" s="264"/>
      <c r="E255" s="240" t="s">
        <v>463</v>
      </c>
      <c r="F255" s="10" t="s">
        <v>54</v>
      </c>
      <c r="G255" s="8"/>
      <c r="H255" s="14"/>
      <c r="I255" s="14"/>
      <c r="J255" s="14"/>
      <c r="K255" s="7">
        <f>K256+K257</f>
        <v>83976.5</v>
      </c>
      <c r="L255" s="7">
        <f>L256+L257</f>
        <v>83976.5</v>
      </c>
      <c r="M255" s="7">
        <f>M256+M257</f>
        <v>42322</v>
      </c>
      <c r="N255" s="7">
        <f t="shared" si="14"/>
        <v>50.39743261507683</v>
      </c>
      <c r="O255" s="7">
        <f t="shared" si="15"/>
        <v>50.39743261507683</v>
      </c>
      <c r="S255" s="136"/>
    </row>
    <row r="256" spans="1:15" s="5" customFormat="1" ht="66" customHeight="1">
      <c r="A256" s="265"/>
      <c r="B256" s="265"/>
      <c r="C256" s="265"/>
      <c r="D256" s="265"/>
      <c r="E256" s="241"/>
      <c r="F256" s="10" t="s">
        <v>72</v>
      </c>
      <c r="G256" s="8" t="s">
        <v>1</v>
      </c>
      <c r="H256" s="8" t="s">
        <v>5</v>
      </c>
      <c r="I256" s="8" t="s">
        <v>405</v>
      </c>
      <c r="J256" s="8" t="s">
        <v>457</v>
      </c>
      <c r="K256" s="11">
        <v>59927.2</v>
      </c>
      <c r="L256" s="11">
        <v>59927.2</v>
      </c>
      <c r="M256" s="11">
        <v>29517.9</v>
      </c>
      <c r="N256" s="7">
        <f t="shared" si="14"/>
        <v>49.256264267311</v>
      </c>
      <c r="O256" s="7">
        <f t="shared" si="15"/>
        <v>49.256264267311</v>
      </c>
    </row>
    <row r="257" spans="1:15" s="5" customFormat="1" ht="87" customHeight="1">
      <c r="A257" s="265"/>
      <c r="B257" s="265"/>
      <c r="C257" s="265"/>
      <c r="D257" s="265"/>
      <c r="E257" s="242"/>
      <c r="F257" s="10" t="s">
        <v>27</v>
      </c>
      <c r="G257" s="8" t="s">
        <v>3</v>
      </c>
      <c r="H257" s="8" t="s">
        <v>5</v>
      </c>
      <c r="I257" s="8" t="s">
        <v>552</v>
      </c>
      <c r="J257" s="8" t="s">
        <v>442</v>
      </c>
      <c r="K257" s="11">
        <v>24049.3</v>
      </c>
      <c r="L257" s="11">
        <v>24049.3</v>
      </c>
      <c r="M257" s="11">
        <v>12804.1</v>
      </c>
      <c r="N257" s="7">
        <f t="shared" si="14"/>
        <v>53.24105067507162</v>
      </c>
      <c r="O257" s="7">
        <f t="shared" si="15"/>
        <v>53.24105067507162</v>
      </c>
    </row>
    <row r="258" spans="1:16" s="76" customFormat="1" ht="87" customHeight="1" hidden="1">
      <c r="A258" s="266"/>
      <c r="B258" s="266"/>
      <c r="C258" s="266"/>
      <c r="D258" s="64"/>
      <c r="E258" s="10" t="s">
        <v>210</v>
      </c>
      <c r="F258" s="10" t="s">
        <v>27</v>
      </c>
      <c r="G258" s="8" t="s">
        <v>3</v>
      </c>
      <c r="H258" s="8" t="s">
        <v>5</v>
      </c>
      <c r="I258" s="8" t="s">
        <v>406</v>
      </c>
      <c r="J258" s="8" t="s">
        <v>445</v>
      </c>
      <c r="K258" s="11">
        <v>0</v>
      </c>
      <c r="L258" s="11"/>
      <c r="M258" s="11"/>
      <c r="N258" s="7" t="e">
        <f t="shared" si="14"/>
        <v>#DIV/0!</v>
      </c>
      <c r="O258" s="7" t="e">
        <f t="shared" si="15"/>
        <v>#DIV/0!</v>
      </c>
      <c r="P258" s="5"/>
    </row>
    <row r="259" spans="1:15" s="5" customFormat="1" ht="21.75" customHeight="1">
      <c r="A259" s="199" t="s">
        <v>105</v>
      </c>
      <c r="B259" s="199" t="s">
        <v>287</v>
      </c>
      <c r="C259" s="199" t="s">
        <v>47</v>
      </c>
      <c r="D259" s="199"/>
      <c r="E259" s="240" t="s">
        <v>315</v>
      </c>
      <c r="F259" s="12" t="s">
        <v>54</v>
      </c>
      <c r="G259" s="8"/>
      <c r="H259" s="8"/>
      <c r="I259" s="8"/>
      <c r="J259" s="8"/>
      <c r="K259" s="7">
        <f>SUM(K260:K261)</f>
        <v>11580.7</v>
      </c>
      <c r="L259" s="7">
        <f>SUM(L260:L261)</f>
        <v>11580.7</v>
      </c>
      <c r="M259" s="7">
        <f>SUM(M260:M261)</f>
        <v>5934.7</v>
      </c>
      <c r="N259" s="7">
        <f t="shared" si="14"/>
        <v>51.2464704206136</v>
      </c>
      <c r="O259" s="7">
        <f t="shared" si="15"/>
        <v>51.2464704206136</v>
      </c>
    </row>
    <row r="260" spans="1:15" s="5" customFormat="1" ht="38.25" customHeight="1">
      <c r="A260" s="202"/>
      <c r="B260" s="202"/>
      <c r="C260" s="202"/>
      <c r="D260" s="202"/>
      <c r="E260" s="241"/>
      <c r="F260" s="10" t="s">
        <v>72</v>
      </c>
      <c r="G260" s="8" t="s">
        <v>1</v>
      </c>
      <c r="H260" s="8"/>
      <c r="I260" s="8"/>
      <c r="J260" s="8"/>
      <c r="K260" s="7">
        <f>K262+K264</f>
        <v>11580.7</v>
      </c>
      <c r="L260" s="7">
        <f>L262+L264</f>
        <v>11580.7</v>
      </c>
      <c r="M260" s="7">
        <f>M262+M264</f>
        <v>5934.7</v>
      </c>
      <c r="N260" s="7">
        <f t="shared" si="14"/>
        <v>51.2464704206136</v>
      </c>
      <c r="O260" s="7">
        <f t="shared" si="15"/>
        <v>51.2464704206136</v>
      </c>
    </row>
    <row r="261" spans="1:15" s="5" customFormat="1" ht="78.75" customHeight="1">
      <c r="A261" s="202"/>
      <c r="B261" s="202"/>
      <c r="C261" s="202"/>
      <c r="D261" s="202"/>
      <c r="E261" s="242"/>
      <c r="F261" s="10" t="s">
        <v>27</v>
      </c>
      <c r="G261" s="8" t="s">
        <v>3</v>
      </c>
      <c r="H261" s="13"/>
      <c r="I261" s="13"/>
      <c r="J261" s="8"/>
      <c r="K261" s="7">
        <f>K263</f>
        <v>0</v>
      </c>
      <c r="L261" s="7">
        <f>L263</f>
        <v>0</v>
      </c>
      <c r="M261" s="7">
        <f>M263</f>
        <v>0</v>
      </c>
      <c r="N261" s="7">
        <v>0</v>
      </c>
      <c r="O261" s="7">
        <v>0</v>
      </c>
    </row>
    <row r="262" spans="1:15" s="5" customFormat="1" ht="63" customHeight="1">
      <c r="A262" s="199" t="s">
        <v>105</v>
      </c>
      <c r="B262" s="199" t="s">
        <v>287</v>
      </c>
      <c r="C262" s="199" t="s">
        <v>47</v>
      </c>
      <c r="D262" s="201" t="s">
        <v>48</v>
      </c>
      <c r="E262" s="12" t="s">
        <v>75</v>
      </c>
      <c r="F262" s="10" t="s">
        <v>72</v>
      </c>
      <c r="G262" s="8" t="s">
        <v>1</v>
      </c>
      <c r="H262" s="8" t="s">
        <v>5</v>
      </c>
      <c r="I262" s="8" t="s">
        <v>407</v>
      </c>
      <c r="J262" s="8" t="s">
        <v>443</v>
      </c>
      <c r="K262" s="11">
        <v>0</v>
      </c>
      <c r="L262" s="11">
        <v>0</v>
      </c>
      <c r="M262" s="11">
        <v>0</v>
      </c>
      <c r="N262" s="7">
        <v>0</v>
      </c>
      <c r="O262" s="7">
        <v>0</v>
      </c>
    </row>
    <row r="263" spans="1:15" s="5" customFormat="1" ht="84" customHeight="1">
      <c r="A263" s="199" t="s">
        <v>105</v>
      </c>
      <c r="B263" s="199" t="s">
        <v>287</v>
      </c>
      <c r="C263" s="199" t="s">
        <v>47</v>
      </c>
      <c r="D263" s="201" t="s">
        <v>47</v>
      </c>
      <c r="E263" s="12" t="s">
        <v>74</v>
      </c>
      <c r="F263" s="10" t="s">
        <v>27</v>
      </c>
      <c r="G263" s="8" t="s">
        <v>3</v>
      </c>
      <c r="H263" s="8" t="s">
        <v>5</v>
      </c>
      <c r="I263" s="8" t="s">
        <v>407</v>
      </c>
      <c r="J263" s="8" t="s">
        <v>458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</row>
    <row r="264" spans="1:15" s="5" customFormat="1" ht="63.75" customHeight="1">
      <c r="A264" s="199" t="s">
        <v>105</v>
      </c>
      <c r="B264" s="199" t="s">
        <v>287</v>
      </c>
      <c r="C264" s="199" t="s">
        <v>47</v>
      </c>
      <c r="D264" s="200" t="s">
        <v>49</v>
      </c>
      <c r="E264" s="12" t="s">
        <v>76</v>
      </c>
      <c r="F264" s="10" t="s">
        <v>72</v>
      </c>
      <c r="G264" s="8" t="s">
        <v>1</v>
      </c>
      <c r="H264" s="8" t="s">
        <v>5</v>
      </c>
      <c r="I264" s="8" t="s">
        <v>408</v>
      </c>
      <c r="J264" s="8" t="s">
        <v>443</v>
      </c>
      <c r="K264" s="11">
        <f>11385+195.7</f>
        <v>11580.7</v>
      </c>
      <c r="L264" s="11">
        <v>11580.7</v>
      </c>
      <c r="M264" s="11">
        <v>5934.7</v>
      </c>
      <c r="N264" s="7">
        <f>M264/K264*100</f>
        <v>51.2464704206136</v>
      </c>
      <c r="O264" s="7">
        <f>M264/L264*100</f>
        <v>51.2464704206136</v>
      </c>
    </row>
    <row r="265" spans="1:15" s="5" customFormat="1" ht="63.75" customHeight="1">
      <c r="A265" s="199" t="s">
        <v>105</v>
      </c>
      <c r="B265" s="199" t="s">
        <v>287</v>
      </c>
      <c r="C265" s="199" t="s">
        <v>50</v>
      </c>
      <c r="D265" s="199"/>
      <c r="E265" s="12" t="s">
        <v>316</v>
      </c>
      <c r="F265" s="10" t="s">
        <v>72</v>
      </c>
      <c r="G265" s="8" t="s">
        <v>1</v>
      </c>
      <c r="H265" s="8" t="s">
        <v>5</v>
      </c>
      <c r="I265" s="8" t="s">
        <v>409</v>
      </c>
      <c r="J265" s="8"/>
      <c r="K265" s="7">
        <f>K266+K267+K268</f>
        <v>8638.4</v>
      </c>
      <c r="L265" s="7">
        <f>L266+L267+L268</f>
        <v>8638.4</v>
      </c>
      <c r="M265" s="7">
        <f>M266+M267+M268</f>
        <v>936.8000000000001</v>
      </c>
      <c r="N265" s="7">
        <f>M265/K265*100</f>
        <v>10.844600852009632</v>
      </c>
      <c r="O265" s="7">
        <f>M265/L265*100</f>
        <v>10.844600852009632</v>
      </c>
    </row>
    <row r="266" spans="1:15" s="5" customFormat="1" ht="42" customHeight="1">
      <c r="A266" s="199" t="s">
        <v>105</v>
      </c>
      <c r="B266" s="199" t="s">
        <v>287</v>
      </c>
      <c r="C266" s="199" t="s">
        <v>50</v>
      </c>
      <c r="D266" s="201" t="s">
        <v>48</v>
      </c>
      <c r="E266" s="10" t="s">
        <v>37</v>
      </c>
      <c r="F266" s="10" t="s">
        <v>72</v>
      </c>
      <c r="G266" s="8" t="s">
        <v>1</v>
      </c>
      <c r="H266" s="8" t="s">
        <v>5</v>
      </c>
      <c r="I266" s="8" t="s">
        <v>410</v>
      </c>
      <c r="J266" s="8" t="s">
        <v>445</v>
      </c>
      <c r="K266" s="11">
        <v>4070</v>
      </c>
      <c r="L266" s="11">
        <v>4070</v>
      </c>
      <c r="M266" s="11">
        <v>888.6</v>
      </c>
      <c r="N266" s="7">
        <f>M266/K266*100</f>
        <v>21.832923832923832</v>
      </c>
      <c r="O266" s="7">
        <f>M266/L266*100</f>
        <v>21.832923832923832</v>
      </c>
    </row>
    <row r="267" spans="1:15" s="5" customFormat="1" ht="42.75" customHeight="1" hidden="1">
      <c r="A267" s="199" t="s">
        <v>105</v>
      </c>
      <c r="B267" s="199" t="s">
        <v>287</v>
      </c>
      <c r="C267" s="199" t="s">
        <v>50</v>
      </c>
      <c r="D267" s="201" t="s">
        <v>47</v>
      </c>
      <c r="E267" s="10" t="s">
        <v>36</v>
      </c>
      <c r="F267" s="10" t="s">
        <v>72</v>
      </c>
      <c r="G267" s="8" t="s">
        <v>1</v>
      </c>
      <c r="H267" s="8" t="s">
        <v>5</v>
      </c>
      <c r="I267" s="8" t="s">
        <v>411</v>
      </c>
      <c r="J267" s="8" t="s">
        <v>445</v>
      </c>
      <c r="K267" s="11">
        <v>0</v>
      </c>
      <c r="L267" s="11"/>
      <c r="M267" s="11"/>
      <c r="N267" s="7" t="e">
        <f>M267/K267*100</f>
        <v>#DIV/0!</v>
      </c>
      <c r="O267" s="7" t="e">
        <f>M267/L267*100</f>
        <v>#DIV/0!</v>
      </c>
    </row>
    <row r="268" spans="1:15" s="5" customFormat="1" ht="40.5" customHeight="1">
      <c r="A268" s="199" t="s">
        <v>105</v>
      </c>
      <c r="B268" s="199" t="s">
        <v>287</v>
      </c>
      <c r="C268" s="199" t="s">
        <v>50</v>
      </c>
      <c r="D268" s="200" t="s">
        <v>49</v>
      </c>
      <c r="E268" s="12" t="s">
        <v>184</v>
      </c>
      <c r="F268" s="10" t="s">
        <v>72</v>
      </c>
      <c r="G268" s="8" t="s">
        <v>1</v>
      </c>
      <c r="H268" s="8" t="s">
        <v>5</v>
      </c>
      <c r="I268" s="8" t="s">
        <v>412</v>
      </c>
      <c r="J268" s="8" t="s">
        <v>445</v>
      </c>
      <c r="K268" s="11">
        <v>4568.4</v>
      </c>
      <c r="L268" s="11">
        <v>4568.4</v>
      </c>
      <c r="M268" s="11">
        <v>48.2</v>
      </c>
      <c r="N268" s="7">
        <f>M268/K268*100</f>
        <v>1.055073986516067</v>
      </c>
      <c r="O268" s="7">
        <f>M268/L268*100</f>
        <v>1.055073986516067</v>
      </c>
    </row>
    <row r="269" spans="1:15" s="5" customFormat="1" ht="38.25" customHeight="1">
      <c r="A269" s="201" t="s">
        <v>105</v>
      </c>
      <c r="B269" s="201" t="s">
        <v>287</v>
      </c>
      <c r="C269" s="201" t="s">
        <v>67</v>
      </c>
      <c r="D269" s="8"/>
      <c r="E269" s="10" t="s">
        <v>38</v>
      </c>
      <c r="F269" s="10" t="s">
        <v>72</v>
      </c>
      <c r="G269" s="8" t="s">
        <v>1</v>
      </c>
      <c r="H269" s="8" t="s">
        <v>5</v>
      </c>
      <c r="I269" s="9" t="s">
        <v>111</v>
      </c>
      <c r="J269" s="8" t="s">
        <v>22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</row>
    <row r="270" spans="1:15" s="5" customFormat="1" ht="47.25" customHeight="1">
      <c r="A270" s="214" t="s">
        <v>105</v>
      </c>
      <c r="B270" s="214" t="s">
        <v>581</v>
      </c>
      <c r="C270" s="214"/>
      <c r="D270" s="214"/>
      <c r="E270" s="213" t="s">
        <v>582</v>
      </c>
      <c r="F270" s="213" t="s">
        <v>72</v>
      </c>
      <c r="G270" s="214" t="s">
        <v>1</v>
      </c>
      <c r="H270" s="214" t="s">
        <v>5</v>
      </c>
      <c r="I270" s="214" t="s">
        <v>595</v>
      </c>
      <c r="J270" s="214"/>
      <c r="K270" s="15">
        <f>K271+K275+K281+K286+K291</f>
        <v>734467.3</v>
      </c>
      <c r="L270" s="15">
        <f>L271+L275+L281+L286+L291</f>
        <v>660801.1</v>
      </c>
      <c r="M270" s="15">
        <f>M271+M275+M281+M286+M291</f>
        <v>278203.7</v>
      </c>
      <c r="N270" s="15">
        <f>M270/K270*100</f>
        <v>37.878296283578585</v>
      </c>
      <c r="O270" s="15">
        <f aca="true" t="shared" si="16" ref="O270:O298">M270/L270*100</f>
        <v>42.10097410552132</v>
      </c>
    </row>
    <row r="271" spans="1:16" ht="48" customHeight="1">
      <c r="A271" s="8" t="s">
        <v>105</v>
      </c>
      <c r="B271" s="8" t="s">
        <v>581</v>
      </c>
      <c r="C271" s="8" t="s">
        <v>48</v>
      </c>
      <c r="D271" s="8"/>
      <c r="E271" s="10" t="s">
        <v>583</v>
      </c>
      <c r="F271" s="10" t="s">
        <v>72</v>
      </c>
      <c r="G271" s="8" t="s">
        <v>1</v>
      </c>
      <c r="H271" s="8" t="s">
        <v>5</v>
      </c>
      <c r="I271" s="8" t="s">
        <v>596</v>
      </c>
      <c r="J271" s="8" t="s">
        <v>6</v>
      </c>
      <c r="K271" s="7">
        <f>K272+K273+K274</f>
        <v>96940.9</v>
      </c>
      <c r="L271" s="7">
        <v>96940.9</v>
      </c>
      <c r="M271" s="7">
        <v>8411.6</v>
      </c>
      <c r="N271" s="7">
        <f>M271/K271*100</f>
        <v>8.677039309517449</v>
      </c>
      <c r="O271" s="7">
        <f t="shared" si="16"/>
        <v>8.677039309517449</v>
      </c>
      <c r="P271" s="5"/>
    </row>
    <row r="272" spans="1:16" s="76" customFormat="1" ht="36" hidden="1">
      <c r="A272" s="8" t="s">
        <v>105</v>
      </c>
      <c r="B272" s="8" t="s">
        <v>581</v>
      </c>
      <c r="C272" s="8" t="s">
        <v>48</v>
      </c>
      <c r="D272" s="8" t="s">
        <v>48</v>
      </c>
      <c r="E272" s="56" t="s">
        <v>270</v>
      </c>
      <c r="F272" s="10" t="s">
        <v>72</v>
      </c>
      <c r="G272" s="8"/>
      <c r="H272" s="8"/>
      <c r="I272" s="8"/>
      <c r="J272" s="8"/>
      <c r="K272" s="7">
        <v>0</v>
      </c>
      <c r="L272" s="7"/>
      <c r="M272" s="7"/>
      <c r="N272" s="7" t="e">
        <f aca="true" t="shared" si="17" ref="N272:N298">M272/K272*100</f>
        <v>#DIV/0!</v>
      </c>
      <c r="O272" s="7" t="e">
        <f t="shared" si="16"/>
        <v>#DIV/0!</v>
      </c>
      <c r="P272" s="5"/>
    </row>
    <row r="273" spans="1:16" s="76" customFormat="1" ht="36" hidden="1">
      <c r="A273" s="8" t="s">
        <v>105</v>
      </c>
      <c r="B273" s="8" t="s">
        <v>581</v>
      </c>
      <c r="C273" s="8" t="s">
        <v>48</v>
      </c>
      <c r="D273" s="8" t="s">
        <v>47</v>
      </c>
      <c r="E273" s="10" t="s">
        <v>273</v>
      </c>
      <c r="F273" s="10" t="s">
        <v>72</v>
      </c>
      <c r="G273" s="8"/>
      <c r="H273" s="8"/>
      <c r="I273" s="8"/>
      <c r="J273" s="8"/>
      <c r="K273" s="7">
        <f>23100+18395.6</f>
        <v>41495.6</v>
      </c>
      <c r="L273" s="7"/>
      <c r="M273" s="7"/>
      <c r="N273" s="7">
        <f t="shared" si="17"/>
        <v>0</v>
      </c>
      <c r="O273" s="7" t="e">
        <f t="shared" si="16"/>
        <v>#DIV/0!</v>
      </c>
      <c r="P273" s="5"/>
    </row>
    <row r="274" spans="1:16" s="76" customFormat="1" ht="36" hidden="1">
      <c r="A274" s="8" t="s">
        <v>105</v>
      </c>
      <c r="B274" s="8" t="s">
        <v>581</v>
      </c>
      <c r="C274" s="8" t="s">
        <v>48</v>
      </c>
      <c r="D274" s="8" t="s">
        <v>49</v>
      </c>
      <c r="E274" s="12" t="s">
        <v>107</v>
      </c>
      <c r="F274" s="10" t="s">
        <v>72</v>
      </c>
      <c r="G274" s="8"/>
      <c r="H274" s="8"/>
      <c r="I274" s="8"/>
      <c r="J274" s="8"/>
      <c r="K274" s="7">
        <f>13445.3+42000</f>
        <v>55445.3</v>
      </c>
      <c r="L274" s="7"/>
      <c r="M274" s="7"/>
      <c r="N274" s="7">
        <f t="shared" si="17"/>
        <v>0</v>
      </c>
      <c r="O274" s="7" t="e">
        <f t="shared" si="16"/>
        <v>#DIV/0!</v>
      </c>
      <c r="P274" s="5"/>
    </row>
    <row r="275" spans="1:16" ht="42.75" customHeight="1">
      <c r="A275" s="8" t="s">
        <v>105</v>
      </c>
      <c r="B275" s="8" t="s">
        <v>581</v>
      </c>
      <c r="C275" s="8" t="s">
        <v>47</v>
      </c>
      <c r="D275" s="8"/>
      <c r="E275" s="10" t="s">
        <v>584</v>
      </c>
      <c r="F275" s="10" t="s">
        <v>72</v>
      </c>
      <c r="G275" s="8" t="s">
        <v>1</v>
      </c>
      <c r="H275" s="8" t="s">
        <v>5</v>
      </c>
      <c r="I275" s="8" t="s">
        <v>597</v>
      </c>
      <c r="J275" s="8" t="s">
        <v>6</v>
      </c>
      <c r="K275" s="7">
        <f>K276+K277</f>
        <v>185149.2</v>
      </c>
      <c r="L275" s="7">
        <v>232414.8</v>
      </c>
      <c r="M275" s="7">
        <f>M276+M277</f>
        <v>0</v>
      </c>
      <c r="N275" s="7">
        <f t="shared" si="17"/>
        <v>0</v>
      </c>
      <c r="O275" s="7">
        <f t="shared" si="16"/>
        <v>0</v>
      </c>
      <c r="P275" s="5"/>
    </row>
    <row r="276" spans="1:16" s="76" customFormat="1" ht="36" hidden="1">
      <c r="A276" s="8" t="s">
        <v>105</v>
      </c>
      <c r="B276" s="8" t="s">
        <v>581</v>
      </c>
      <c r="C276" s="8" t="s">
        <v>47</v>
      </c>
      <c r="D276" s="8" t="s">
        <v>48</v>
      </c>
      <c r="E276" s="10" t="s">
        <v>292</v>
      </c>
      <c r="F276" s="10" t="s">
        <v>72</v>
      </c>
      <c r="G276" s="8"/>
      <c r="H276" s="8"/>
      <c r="I276" s="8"/>
      <c r="J276" s="8"/>
      <c r="K276" s="7">
        <f>5690.9+670</f>
        <v>6360.9</v>
      </c>
      <c r="L276" s="7"/>
      <c r="M276" s="7"/>
      <c r="N276" s="7">
        <f t="shared" si="17"/>
        <v>0</v>
      </c>
      <c r="O276" s="7" t="e">
        <f t="shared" si="16"/>
        <v>#DIV/0!</v>
      </c>
      <c r="P276" s="5"/>
    </row>
    <row r="277" spans="1:16" s="76" customFormat="1" ht="36" hidden="1">
      <c r="A277" s="8" t="s">
        <v>105</v>
      </c>
      <c r="B277" s="8" t="s">
        <v>581</v>
      </c>
      <c r="C277" s="8" t="s">
        <v>47</v>
      </c>
      <c r="D277" s="8" t="s">
        <v>47</v>
      </c>
      <c r="E277" s="10" t="s">
        <v>110</v>
      </c>
      <c r="F277" s="10" t="s">
        <v>72</v>
      </c>
      <c r="G277" s="8"/>
      <c r="H277" s="8"/>
      <c r="I277" s="8"/>
      <c r="J277" s="8"/>
      <c r="K277" s="7">
        <f>K278+K279+K280</f>
        <v>178788.30000000002</v>
      </c>
      <c r="L277" s="7"/>
      <c r="M277" s="7"/>
      <c r="N277" s="7">
        <f t="shared" si="17"/>
        <v>0</v>
      </c>
      <c r="O277" s="7" t="e">
        <f t="shared" si="16"/>
        <v>#DIV/0!</v>
      </c>
      <c r="P277" s="5"/>
    </row>
    <row r="278" spans="1:16" s="76" customFormat="1" ht="36" hidden="1">
      <c r="A278" s="243" t="s">
        <v>585</v>
      </c>
      <c r="B278" s="244"/>
      <c r="C278" s="244"/>
      <c r="D278" s="245"/>
      <c r="E278" s="172" t="s">
        <v>306</v>
      </c>
      <c r="F278" s="10"/>
      <c r="G278" s="8"/>
      <c r="H278" s="8"/>
      <c r="I278" s="8"/>
      <c r="J278" s="8"/>
      <c r="K278" s="7">
        <f>49000</f>
        <v>49000</v>
      </c>
      <c r="L278" s="7"/>
      <c r="M278" s="7"/>
      <c r="N278" s="7">
        <f t="shared" si="17"/>
        <v>0</v>
      </c>
      <c r="O278" s="7" t="e">
        <f t="shared" si="16"/>
        <v>#DIV/0!</v>
      </c>
      <c r="P278" s="5"/>
    </row>
    <row r="279" spans="1:16" s="76" customFormat="1" ht="24" hidden="1">
      <c r="A279" s="246"/>
      <c r="B279" s="247"/>
      <c r="C279" s="247"/>
      <c r="D279" s="248"/>
      <c r="E279" s="10" t="s">
        <v>390</v>
      </c>
      <c r="F279" s="10"/>
      <c r="G279" s="8"/>
      <c r="H279" s="8"/>
      <c r="I279" s="8"/>
      <c r="J279" s="8"/>
      <c r="K279" s="7">
        <f>80265.5+22536.1</f>
        <v>102801.6</v>
      </c>
      <c r="L279" s="7"/>
      <c r="M279" s="7"/>
      <c r="N279" s="7">
        <f t="shared" si="17"/>
        <v>0</v>
      </c>
      <c r="O279" s="7" t="e">
        <f t="shared" si="16"/>
        <v>#DIV/0!</v>
      </c>
      <c r="P279" s="5"/>
    </row>
    <row r="280" spans="1:16" s="76" customFormat="1" ht="15" hidden="1">
      <c r="A280" s="249"/>
      <c r="B280" s="250"/>
      <c r="C280" s="250"/>
      <c r="D280" s="251"/>
      <c r="E280" s="12" t="s">
        <v>309</v>
      </c>
      <c r="F280" s="10"/>
      <c r="G280" s="8"/>
      <c r="H280" s="8"/>
      <c r="I280" s="8"/>
      <c r="J280" s="8"/>
      <c r="K280" s="7">
        <f>21587.5+5399.2</f>
        <v>26986.7</v>
      </c>
      <c r="L280" s="7"/>
      <c r="M280" s="7"/>
      <c r="N280" s="7">
        <f t="shared" si="17"/>
        <v>0</v>
      </c>
      <c r="O280" s="7" t="e">
        <f t="shared" si="16"/>
        <v>#DIV/0!</v>
      </c>
      <c r="P280" s="5"/>
    </row>
    <row r="281" spans="1:16" ht="39.75" customHeight="1">
      <c r="A281" s="8" t="s">
        <v>105</v>
      </c>
      <c r="B281" s="8" t="s">
        <v>581</v>
      </c>
      <c r="C281" s="8" t="s">
        <v>49</v>
      </c>
      <c r="D281" s="8"/>
      <c r="E281" s="10" t="s">
        <v>586</v>
      </c>
      <c r="F281" s="10" t="s">
        <v>72</v>
      </c>
      <c r="G281" s="8" t="s">
        <v>1</v>
      </c>
      <c r="H281" s="8" t="s">
        <v>5</v>
      </c>
      <c r="I281" s="8" t="s">
        <v>601</v>
      </c>
      <c r="J281" s="8" t="s">
        <v>6</v>
      </c>
      <c r="K281" s="7">
        <f>K282+K283+K284+K285</f>
        <v>105208.3</v>
      </c>
      <c r="L281" s="7">
        <v>105090.4</v>
      </c>
      <c r="M281" s="7">
        <v>46466.4</v>
      </c>
      <c r="N281" s="7">
        <f t="shared" si="17"/>
        <v>44.16609716153573</v>
      </c>
      <c r="O281" s="7">
        <f t="shared" si="16"/>
        <v>44.21564671939588</v>
      </c>
      <c r="P281" s="5"/>
    </row>
    <row r="282" spans="1:16" s="76" customFormat="1" ht="36" hidden="1">
      <c r="A282" s="8" t="s">
        <v>105</v>
      </c>
      <c r="B282" s="8" t="s">
        <v>581</v>
      </c>
      <c r="C282" s="8" t="s">
        <v>49</v>
      </c>
      <c r="D282" s="8" t="s">
        <v>48</v>
      </c>
      <c r="E282" s="19" t="s">
        <v>587</v>
      </c>
      <c r="F282" s="10" t="s">
        <v>72</v>
      </c>
      <c r="G282" s="8"/>
      <c r="H282" s="8"/>
      <c r="I282" s="8"/>
      <c r="J282" s="8"/>
      <c r="K282" s="7">
        <f>8355.9+3100</f>
        <v>11455.9</v>
      </c>
      <c r="L282" s="7"/>
      <c r="M282" s="7"/>
      <c r="N282" s="7">
        <f t="shared" si="17"/>
        <v>0</v>
      </c>
      <c r="O282" s="7" t="e">
        <f t="shared" si="16"/>
        <v>#DIV/0!</v>
      </c>
      <c r="P282" s="5"/>
    </row>
    <row r="283" spans="1:16" s="76" customFormat="1" ht="36" hidden="1">
      <c r="A283" s="8" t="s">
        <v>105</v>
      </c>
      <c r="B283" s="8" t="s">
        <v>581</v>
      </c>
      <c r="C283" s="8" t="s">
        <v>49</v>
      </c>
      <c r="D283" s="8" t="s">
        <v>47</v>
      </c>
      <c r="E283" s="10" t="s">
        <v>12</v>
      </c>
      <c r="F283" s="10" t="s">
        <v>72</v>
      </c>
      <c r="G283" s="8"/>
      <c r="H283" s="8"/>
      <c r="I283" s="8"/>
      <c r="J283" s="8"/>
      <c r="K283" s="7">
        <f>18246.4+3000</f>
        <v>21246.4</v>
      </c>
      <c r="L283" s="7"/>
      <c r="M283" s="7"/>
      <c r="N283" s="7">
        <f t="shared" si="17"/>
        <v>0</v>
      </c>
      <c r="O283" s="7" t="e">
        <f t="shared" si="16"/>
        <v>#DIV/0!</v>
      </c>
      <c r="P283" s="5"/>
    </row>
    <row r="284" spans="1:16" s="76" customFormat="1" ht="36" hidden="1">
      <c r="A284" s="8" t="s">
        <v>105</v>
      </c>
      <c r="B284" s="8" t="s">
        <v>581</v>
      </c>
      <c r="C284" s="8" t="s">
        <v>49</v>
      </c>
      <c r="D284" s="8" t="s">
        <v>49</v>
      </c>
      <c r="E284" s="10" t="s">
        <v>295</v>
      </c>
      <c r="F284" s="10" t="s">
        <v>72</v>
      </c>
      <c r="G284" s="8"/>
      <c r="H284" s="8"/>
      <c r="I284" s="8"/>
      <c r="J284" s="8"/>
      <c r="K284" s="7">
        <f>22732+33305</f>
        <v>56037</v>
      </c>
      <c r="L284" s="7"/>
      <c r="M284" s="7"/>
      <c r="N284" s="7">
        <f t="shared" si="17"/>
        <v>0</v>
      </c>
      <c r="O284" s="7" t="e">
        <f t="shared" si="16"/>
        <v>#DIV/0!</v>
      </c>
      <c r="P284" s="5"/>
    </row>
    <row r="285" spans="1:16" s="76" customFormat="1" ht="36" hidden="1">
      <c r="A285" s="8" t="s">
        <v>105</v>
      </c>
      <c r="B285" s="8" t="s">
        <v>581</v>
      </c>
      <c r="C285" s="8" t="s">
        <v>49</v>
      </c>
      <c r="D285" s="8" t="s">
        <v>50</v>
      </c>
      <c r="E285" s="10" t="s">
        <v>562</v>
      </c>
      <c r="F285" s="10" t="s">
        <v>72</v>
      </c>
      <c r="G285" s="8"/>
      <c r="H285" s="8"/>
      <c r="I285" s="8"/>
      <c r="J285" s="8"/>
      <c r="K285" s="7">
        <f>11400+5069</f>
        <v>16469</v>
      </c>
      <c r="L285" s="7"/>
      <c r="M285" s="7"/>
      <c r="N285" s="7">
        <f t="shared" si="17"/>
        <v>0</v>
      </c>
      <c r="O285" s="7" t="e">
        <f t="shared" si="16"/>
        <v>#DIV/0!</v>
      </c>
      <c r="P285" s="5"/>
    </row>
    <row r="286" spans="1:16" ht="36">
      <c r="A286" s="8" t="s">
        <v>105</v>
      </c>
      <c r="B286" s="8" t="s">
        <v>581</v>
      </c>
      <c r="C286" s="8" t="s">
        <v>50</v>
      </c>
      <c r="D286" s="8"/>
      <c r="E286" s="10" t="s">
        <v>588</v>
      </c>
      <c r="F286" s="10" t="s">
        <v>72</v>
      </c>
      <c r="G286" s="8" t="s">
        <v>1</v>
      </c>
      <c r="H286" s="8" t="s">
        <v>5</v>
      </c>
      <c r="I286" s="8" t="s">
        <v>602</v>
      </c>
      <c r="J286" s="8" t="s">
        <v>6</v>
      </c>
      <c r="K286" s="7">
        <f>K287+K288+K289+K290</f>
        <v>347168.9</v>
      </c>
      <c r="L286" s="7">
        <v>226355</v>
      </c>
      <c r="M286" s="7">
        <v>223325.7</v>
      </c>
      <c r="N286" s="7">
        <f t="shared" si="17"/>
        <v>64.3276802732042</v>
      </c>
      <c r="O286" s="7">
        <f t="shared" si="16"/>
        <v>98.66170396059289</v>
      </c>
      <c r="P286" s="5"/>
    </row>
    <row r="287" spans="1:16" s="76" customFormat="1" ht="54" customHeight="1" hidden="1">
      <c r="A287" s="243" t="s">
        <v>585</v>
      </c>
      <c r="B287" s="244"/>
      <c r="C287" s="244"/>
      <c r="D287" s="245"/>
      <c r="E287" s="10" t="s">
        <v>7</v>
      </c>
      <c r="F287" s="10"/>
      <c r="G287" s="8"/>
      <c r="H287" s="8"/>
      <c r="I287" s="8"/>
      <c r="J287" s="8"/>
      <c r="K287" s="7">
        <f>9163.2+2700</f>
        <v>11863.2</v>
      </c>
      <c r="L287" s="7"/>
      <c r="M287" s="7"/>
      <c r="N287" s="7">
        <f t="shared" si="17"/>
        <v>0</v>
      </c>
      <c r="O287" s="7" t="e">
        <f t="shared" si="16"/>
        <v>#DIV/0!</v>
      </c>
      <c r="P287" s="5"/>
    </row>
    <row r="288" spans="1:16" s="76" customFormat="1" ht="56.25" customHeight="1" hidden="1">
      <c r="A288" s="246"/>
      <c r="B288" s="247"/>
      <c r="C288" s="247"/>
      <c r="D288" s="248"/>
      <c r="E288" s="10" t="s">
        <v>11</v>
      </c>
      <c r="F288" s="10"/>
      <c r="G288" s="8"/>
      <c r="H288" s="8"/>
      <c r="I288" s="8"/>
      <c r="J288" s="8"/>
      <c r="K288" s="7">
        <f>94753.6+90000</f>
        <v>184753.6</v>
      </c>
      <c r="L288" s="7"/>
      <c r="M288" s="7"/>
      <c r="N288" s="7">
        <f t="shared" si="17"/>
        <v>0</v>
      </c>
      <c r="O288" s="7" t="e">
        <f t="shared" si="16"/>
        <v>#DIV/0!</v>
      </c>
      <c r="P288" s="5"/>
    </row>
    <row r="289" spans="1:16" s="76" customFormat="1" ht="45.75" customHeight="1" hidden="1">
      <c r="A289" s="246"/>
      <c r="B289" s="247"/>
      <c r="C289" s="247"/>
      <c r="D289" s="248"/>
      <c r="E289" s="10" t="s">
        <v>242</v>
      </c>
      <c r="F289" s="10"/>
      <c r="G289" s="8"/>
      <c r="H289" s="8"/>
      <c r="I289" s="8"/>
      <c r="J289" s="8"/>
      <c r="K289" s="7">
        <f>50404.6+18326</f>
        <v>68730.6</v>
      </c>
      <c r="L289" s="7"/>
      <c r="M289" s="7"/>
      <c r="N289" s="7">
        <f t="shared" si="17"/>
        <v>0</v>
      </c>
      <c r="O289" s="7" t="e">
        <f t="shared" si="16"/>
        <v>#DIV/0!</v>
      </c>
      <c r="P289" s="5"/>
    </row>
    <row r="290" spans="1:16" s="76" customFormat="1" ht="66" customHeight="1" hidden="1">
      <c r="A290" s="249"/>
      <c r="B290" s="250"/>
      <c r="C290" s="250"/>
      <c r="D290" s="251"/>
      <c r="E290" s="10" t="s">
        <v>314</v>
      </c>
      <c r="F290" s="10"/>
      <c r="G290" s="8"/>
      <c r="H290" s="8"/>
      <c r="I290" s="8"/>
      <c r="J290" s="8"/>
      <c r="K290" s="7">
        <f>46068+35753.5</f>
        <v>81821.5</v>
      </c>
      <c r="L290" s="7"/>
      <c r="M290" s="7"/>
      <c r="N290" s="7">
        <f t="shared" si="17"/>
        <v>0</v>
      </c>
      <c r="O290" s="7" t="e">
        <f t="shared" si="16"/>
        <v>#DIV/0!</v>
      </c>
      <c r="P290" s="5"/>
    </row>
    <row r="291" spans="1:16" s="76" customFormat="1" ht="51" customHeight="1">
      <c r="A291" s="201" t="s">
        <v>105</v>
      </c>
      <c r="B291" s="201" t="s">
        <v>581</v>
      </c>
      <c r="C291" s="201" t="s">
        <v>67</v>
      </c>
      <c r="D291" s="201"/>
      <c r="E291" s="203" t="s">
        <v>570</v>
      </c>
      <c r="F291" s="10" t="s">
        <v>72</v>
      </c>
      <c r="G291" s="8" t="s">
        <v>1</v>
      </c>
      <c r="H291" s="18" t="s">
        <v>5</v>
      </c>
      <c r="I291" s="18" t="s">
        <v>653</v>
      </c>
      <c r="J291" s="18" t="s">
        <v>6</v>
      </c>
      <c r="K291" s="11">
        <f>K292</f>
        <v>0</v>
      </c>
      <c r="L291" s="11">
        <v>0</v>
      </c>
      <c r="M291" s="11">
        <v>0</v>
      </c>
      <c r="N291" s="7">
        <v>0</v>
      </c>
      <c r="O291" s="7">
        <v>0</v>
      </c>
      <c r="P291" s="5"/>
    </row>
    <row r="292" spans="1:16" s="76" customFormat="1" ht="66" customHeight="1" hidden="1">
      <c r="A292" s="182"/>
      <c r="B292" s="182"/>
      <c r="C292" s="182"/>
      <c r="D292" s="182"/>
      <c r="E292" s="208" t="s">
        <v>572</v>
      </c>
      <c r="F292" s="180" t="s">
        <v>72</v>
      </c>
      <c r="G292" s="183"/>
      <c r="H292" s="181"/>
      <c r="I292" s="181" t="s">
        <v>571</v>
      </c>
      <c r="J292" s="181" t="s">
        <v>6</v>
      </c>
      <c r="K292" s="11">
        <f>294975-294975</f>
        <v>0</v>
      </c>
      <c r="L292" s="11"/>
      <c r="M292" s="11"/>
      <c r="N292" s="7" t="e">
        <f t="shared" si="17"/>
        <v>#DIV/0!</v>
      </c>
      <c r="O292" s="7" t="e">
        <f t="shared" si="16"/>
        <v>#DIV/0!</v>
      </c>
      <c r="P292" s="5"/>
    </row>
    <row r="293" spans="1:16" ht="39" customHeight="1">
      <c r="A293" s="209" t="s">
        <v>105</v>
      </c>
      <c r="B293" s="209" t="s">
        <v>589</v>
      </c>
      <c r="C293" s="209"/>
      <c r="D293" s="214"/>
      <c r="E293" s="213" t="s">
        <v>590</v>
      </c>
      <c r="F293" s="213" t="s">
        <v>72</v>
      </c>
      <c r="G293" s="214" t="s">
        <v>1</v>
      </c>
      <c r="H293" s="214" t="s">
        <v>5</v>
      </c>
      <c r="I293" s="214" t="s">
        <v>603</v>
      </c>
      <c r="J293" s="214"/>
      <c r="K293" s="15">
        <f>K294+K298</f>
        <v>63500</v>
      </c>
      <c r="L293" s="15">
        <f>L294+L298</f>
        <v>222264.7</v>
      </c>
      <c r="M293" s="15">
        <f>M294+M298</f>
        <v>18283.7</v>
      </c>
      <c r="N293" s="15">
        <f t="shared" si="17"/>
        <v>28.793228346456694</v>
      </c>
      <c r="O293" s="15">
        <f t="shared" si="16"/>
        <v>8.226092582402874</v>
      </c>
      <c r="P293" s="5"/>
    </row>
    <row r="294" spans="1:16" ht="36">
      <c r="A294" s="201" t="s">
        <v>105</v>
      </c>
      <c r="B294" s="201" t="s">
        <v>589</v>
      </c>
      <c r="C294" s="201" t="s">
        <v>48</v>
      </c>
      <c r="D294" s="8"/>
      <c r="E294" s="10" t="s">
        <v>591</v>
      </c>
      <c r="F294" s="10" t="s">
        <v>72</v>
      </c>
      <c r="G294" s="8" t="s">
        <v>1</v>
      </c>
      <c r="H294" s="8" t="s">
        <v>5</v>
      </c>
      <c r="I294" s="8" t="s">
        <v>604</v>
      </c>
      <c r="J294" s="8" t="s">
        <v>6</v>
      </c>
      <c r="K294" s="7">
        <f>K295+K296+K297</f>
        <v>61500</v>
      </c>
      <c r="L294" s="7">
        <v>220264.7</v>
      </c>
      <c r="M294" s="7">
        <v>18283.7</v>
      </c>
      <c r="N294" s="7">
        <f t="shared" si="17"/>
        <v>29.729593495934957</v>
      </c>
      <c r="O294" s="7">
        <f t="shared" si="16"/>
        <v>8.300785373235021</v>
      </c>
      <c r="P294" s="5"/>
    </row>
    <row r="295" spans="1:16" s="76" customFormat="1" ht="72" hidden="1">
      <c r="A295" s="252" t="s">
        <v>585</v>
      </c>
      <c r="B295" s="253"/>
      <c r="C295" s="253"/>
      <c r="D295" s="254"/>
      <c r="E295" s="10" t="s">
        <v>8</v>
      </c>
      <c r="F295" s="10"/>
      <c r="G295" s="8"/>
      <c r="H295" s="8"/>
      <c r="I295" s="9"/>
      <c r="J295" s="8"/>
      <c r="K295" s="7">
        <v>9000</v>
      </c>
      <c r="L295" s="7"/>
      <c r="M295" s="7"/>
      <c r="N295" s="7">
        <f t="shared" si="17"/>
        <v>0</v>
      </c>
      <c r="O295" s="7" t="e">
        <f t="shared" si="16"/>
        <v>#DIV/0!</v>
      </c>
      <c r="P295" s="5"/>
    </row>
    <row r="296" spans="1:16" s="76" customFormat="1" ht="72" hidden="1">
      <c r="A296" s="255"/>
      <c r="B296" s="256"/>
      <c r="C296" s="256"/>
      <c r="D296" s="257"/>
      <c r="E296" s="10" t="s">
        <v>413</v>
      </c>
      <c r="F296" s="10"/>
      <c r="G296" s="8"/>
      <c r="H296" s="8"/>
      <c r="I296" s="9"/>
      <c r="J296" s="8"/>
      <c r="K296" s="7">
        <v>34000</v>
      </c>
      <c r="L296" s="7"/>
      <c r="M296" s="7"/>
      <c r="N296" s="7">
        <f t="shared" si="17"/>
        <v>0</v>
      </c>
      <c r="O296" s="7" t="e">
        <f t="shared" si="16"/>
        <v>#DIV/0!</v>
      </c>
      <c r="P296" s="5"/>
    </row>
    <row r="297" spans="1:16" s="76" customFormat="1" ht="48" hidden="1">
      <c r="A297" s="258"/>
      <c r="B297" s="259"/>
      <c r="C297" s="259"/>
      <c r="D297" s="260"/>
      <c r="E297" s="10" t="s">
        <v>243</v>
      </c>
      <c r="F297" s="10"/>
      <c r="G297" s="8"/>
      <c r="H297" s="8"/>
      <c r="I297" s="9"/>
      <c r="J297" s="8"/>
      <c r="K297" s="7">
        <v>18500</v>
      </c>
      <c r="L297" s="7"/>
      <c r="M297" s="7"/>
      <c r="N297" s="7">
        <f t="shared" si="17"/>
        <v>0</v>
      </c>
      <c r="O297" s="7" t="e">
        <f t="shared" si="16"/>
        <v>#DIV/0!</v>
      </c>
      <c r="P297" s="5"/>
    </row>
    <row r="298" spans="1:16" ht="39.75" customHeight="1">
      <c r="A298" s="201" t="s">
        <v>105</v>
      </c>
      <c r="B298" s="201" t="s">
        <v>589</v>
      </c>
      <c r="C298" s="201" t="s">
        <v>47</v>
      </c>
      <c r="D298" s="8"/>
      <c r="E298" s="10" t="s">
        <v>592</v>
      </c>
      <c r="F298" s="10" t="s">
        <v>72</v>
      </c>
      <c r="G298" s="8" t="s">
        <v>1</v>
      </c>
      <c r="H298" s="8" t="s">
        <v>5</v>
      </c>
      <c r="I298" s="8" t="s">
        <v>605</v>
      </c>
      <c r="J298" s="8" t="s">
        <v>6</v>
      </c>
      <c r="K298" s="7">
        <f>K299+K300+K301</f>
        <v>2000</v>
      </c>
      <c r="L298" s="7">
        <v>2000</v>
      </c>
      <c r="M298" s="7">
        <v>0</v>
      </c>
      <c r="N298" s="7">
        <f t="shared" si="17"/>
        <v>0</v>
      </c>
      <c r="O298" s="7">
        <f t="shared" si="16"/>
        <v>0</v>
      </c>
      <c r="P298" s="5"/>
    </row>
    <row r="299" spans="1:16" s="76" customFormat="1" ht="36" hidden="1">
      <c r="A299" s="252" t="s">
        <v>585</v>
      </c>
      <c r="B299" s="253"/>
      <c r="C299" s="253"/>
      <c r="D299" s="254"/>
      <c r="E299" s="75" t="s">
        <v>227</v>
      </c>
      <c r="F299" s="10"/>
      <c r="G299" s="8"/>
      <c r="H299" s="8"/>
      <c r="I299" s="9"/>
      <c r="J299" s="8"/>
      <c r="K299" s="7">
        <v>500</v>
      </c>
      <c r="L299" s="7"/>
      <c r="M299" s="7"/>
      <c r="N299" s="7"/>
      <c r="O299" s="7"/>
      <c r="P299" s="5"/>
    </row>
    <row r="300" spans="1:16" s="76" customFormat="1" ht="36" hidden="1">
      <c r="A300" s="255"/>
      <c r="B300" s="256"/>
      <c r="C300" s="256"/>
      <c r="D300" s="257"/>
      <c r="E300" s="10" t="s">
        <v>281</v>
      </c>
      <c r="F300" s="10"/>
      <c r="G300" s="8"/>
      <c r="H300" s="8"/>
      <c r="I300" s="9"/>
      <c r="J300" s="8"/>
      <c r="K300" s="7">
        <v>500</v>
      </c>
      <c r="L300" s="7"/>
      <c r="M300" s="7"/>
      <c r="N300" s="7"/>
      <c r="O300" s="7"/>
      <c r="P300" s="5"/>
    </row>
    <row r="301" spans="1:16" s="76" customFormat="1" ht="48" hidden="1">
      <c r="A301" s="258"/>
      <c r="B301" s="259"/>
      <c r="C301" s="259"/>
      <c r="D301" s="260"/>
      <c r="E301" s="10" t="s">
        <v>228</v>
      </c>
      <c r="F301" s="10"/>
      <c r="G301" s="8"/>
      <c r="H301" s="8"/>
      <c r="I301" s="8"/>
      <c r="J301" s="8"/>
      <c r="K301" s="7">
        <v>1000</v>
      </c>
      <c r="L301" s="7"/>
      <c r="M301" s="7"/>
      <c r="N301" s="7"/>
      <c r="O301" s="7"/>
      <c r="P301" s="5"/>
    </row>
    <row r="302" spans="1:10" ht="15">
      <c r="A302" s="173"/>
      <c r="B302" s="173"/>
      <c r="C302" s="173"/>
      <c r="D302" s="173"/>
      <c r="E302" s="6"/>
      <c r="F302" s="6"/>
      <c r="G302" s="173"/>
      <c r="H302" s="173"/>
      <c r="I302" s="173"/>
      <c r="J302" s="173"/>
    </row>
    <row r="303" spans="1:10" ht="15">
      <c r="A303" s="173"/>
      <c r="B303" s="173"/>
      <c r="C303" s="173"/>
      <c r="D303" s="173"/>
      <c r="E303" s="6"/>
      <c r="F303" s="6"/>
      <c r="G303" s="173"/>
      <c r="H303" s="173"/>
      <c r="I303" s="173"/>
      <c r="J303" s="173"/>
    </row>
    <row r="304" spans="1:10" ht="15">
      <c r="A304" s="173"/>
      <c r="B304" s="173"/>
      <c r="C304" s="173"/>
      <c r="D304" s="173"/>
      <c r="E304" s="6"/>
      <c r="F304" s="6"/>
      <c r="G304" s="173"/>
      <c r="H304" s="173"/>
      <c r="I304" s="173"/>
      <c r="J304" s="173"/>
    </row>
    <row r="305" spans="1:10" ht="15">
      <c r="A305" s="173"/>
      <c r="B305" s="173"/>
      <c r="C305" s="173"/>
      <c r="D305" s="173"/>
      <c r="E305" s="6"/>
      <c r="F305" s="6"/>
      <c r="G305" s="173"/>
      <c r="H305" s="173"/>
      <c r="I305" s="173"/>
      <c r="J305" s="173"/>
    </row>
    <row r="306" spans="1:10" ht="15">
      <c r="A306" s="173"/>
      <c r="B306" s="173"/>
      <c r="C306" s="173"/>
      <c r="D306" s="173"/>
      <c r="E306" s="6"/>
      <c r="F306" s="6"/>
      <c r="G306" s="173"/>
      <c r="H306" s="173"/>
      <c r="I306" s="173"/>
      <c r="J306" s="173"/>
    </row>
    <row r="307" spans="1:10" ht="15">
      <c r="A307" s="173"/>
      <c r="B307" s="173"/>
      <c r="C307" s="173"/>
      <c r="D307" s="173"/>
      <c r="E307" s="6"/>
      <c r="F307" s="6"/>
      <c r="G307" s="173"/>
      <c r="H307" s="173"/>
      <c r="I307" s="173"/>
      <c r="J307" s="173"/>
    </row>
    <row r="308" spans="1:10" ht="15">
      <c r="A308" s="173"/>
      <c r="B308" s="173"/>
      <c r="C308" s="173"/>
      <c r="D308" s="173"/>
      <c r="E308" s="6"/>
      <c r="F308" s="6"/>
      <c r="G308" s="173"/>
      <c r="H308" s="173"/>
      <c r="I308" s="173"/>
      <c r="J308" s="173"/>
    </row>
    <row r="309" spans="1:10" ht="15">
      <c r="A309" s="173"/>
      <c r="B309" s="173"/>
      <c r="C309" s="173"/>
      <c r="D309" s="173"/>
      <c r="E309" s="6"/>
      <c r="F309" s="6"/>
      <c r="G309" s="173"/>
      <c r="H309" s="173"/>
      <c r="I309" s="173"/>
      <c r="J309" s="173"/>
    </row>
    <row r="310" spans="1:10" ht="15">
      <c r="A310" s="173"/>
      <c r="B310" s="173"/>
      <c r="C310" s="173"/>
      <c r="D310" s="173"/>
      <c r="E310" s="6"/>
      <c r="F310" s="6"/>
      <c r="G310" s="173"/>
      <c r="H310" s="173"/>
      <c r="I310" s="173"/>
      <c r="J310" s="173"/>
    </row>
    <row r="311" spans="1:10" ht="15">
      <c r="A311" s="173"/>
      <c r="B311" s="173"/>
      <c r="C311" s="173"/>
      <c r="D311" s="173"/>
      <c r="E311" s="6"/>
      <c r="F311" s="6"/>
      <c r="G311" s="173"/>
      <c r="H311" s="173"/>
      <c r="I311" s="173"/>
      <c r="J311" s="173"/>
    </row>
    <row r="312" spans="1:10" ht="15">
      <c r="A312" s="173"/>
      <c r="B312" s="173"/>
      <c r="C312" s="173"/>
      <c r="D312" s="173"/>
      <c r="E312" s="6"/>
      <c r="F312" s="6"/>
      <c r="G312" s="173"/>
      <c r="H312" s="173"/>
      <c r="I312" s="173"/>
      <c r="J312" s="173"/>
    </row>
    <row r="313" spans="1:10" ht="15">
      <c r="A313" s="173"/>
      <c r="B313" s="173"/>
      <c r="C313" s="173"/>
      <c r="D313" s="173"/>
      <c r="E313" s="6"/>
      <c r="F313" s="6"/>
      <c r="G313" s="173"/>
      <c r="H313" s="173"/>
      <c r="I313" s="173"/>
      <c r="J313" s="173"/>
    </row>
    <row r="314" spans="1:10" ht="15">
      <c r="A314" s="173"/>
      <c r="B314" s="173"/>
      <c r="C314" s="173"/>
      <c r="D314" s="173"/>
      <c r="E314" s="6"/>
      <c r="F314" s="6"/>
      <c r="G314" s="173"/>
      <c r="H314" s="173"/>
      <c r="I314" s="173"/>
      <c r="J314" s="173"/>
    </row>
    <row r="315" spans="1:10" ht="15">
      <c r="A315" s="173"/>
      <c r="B315" s="173"/>
      <c r="C315" s="173"/>
      <c r="D315" s="173"/>
      <c r="E315" s="6"/>
      <c r="F315" s="6"/>
      <c r="G315" s="173"/>
      <c r="H315" s="173"/>
      <c r="I315" s="173"/>
      <c r="J315" s="173"/>
    </row>
    <row r="316" spans="1:10" ht="15">
      <c r="A316" s="173"/>
      <c r="B316" s="173"/>
      <c r="C316" s="173"/>
      <c r="D316" s="173"/>
      <c r="E316" s="6"/>
      <c r="F316" s="6"/>
      <c r="G316" s="173"/>
      <c r="H316" s="173"/>
      <c r="I316" s="173"/>
      <c r="J316" s="173"/>
    </row>
    <row r="317" spans="1:10" ht="15">
      <c r="A317" s="173"/>
      <c r="B317" s="173"/>
      <c r="C317" s="173"/>
      <c r="D317" s="173"/>
      <c r="E317" s="6"/>
      <c r="F317" s="6"/>
      <c r="G317" s="173"/>
      <c r="H317" s="173"/>
      <c r="I317" s="173"/>
      <c r="J317" s="173"/>
    </row>
    <row r="318" spans="1:10" ht="15">
      <c r="A318" s="173"/>
      <c r="B318" s="173"/>
      <c r="C318" s="173"/>
      <c r="D318" s="173"/>
      <c r="E318" s="6"/>
      <c r="F318" s="6"/>
      <c r="G318" s="173"/>
      <c r="H318" s="173"/>
      <c r="I318" s="173"/>
      <c r="J318" s="173"/>
    </row>
    <row r="319" spans="1:10" ht="15">
      <c r="A319" s="173"/>
      <c r="B319" s="173"/>
      <c r="C319" s="173"/>
      <c r="D319" s="173"/>
      <c r="E319" s="6"/>
      <c r="F319" s="6"/>
      <c r="G319" s="173"/>
      <c r="H319" s="173"/>
      <c r="I319" s="173"/>
      <c r="J319" s="173"/>
    </row>
    <row r="320" spans="1:10" ht="15">
      <c r="A320" s="173"/>
      <c r="B320" s="173"/>
      <c r="C320" s="173"/>
      <c r="D320" s="173"/>
      <c r="E320" s="6"/>
      <c r="F320" s="6"/>
      <c r="G320" s="173"/>
      <c r="H320" s="173"/>
      <c r="I320" s="173"/>
      <c r="J320" s="173"/>
    </row>
    <row r="321" spans="1:10" ht="15">
      <c r="A321" s="173"/>
      <c r="B321" s="173"/>
      <c r="C321" s="173"/>
      <c r="D321" s="173"/>
      <c r="E321" s="6"/>
      <c r="F321" s="6"/>
      <c r="G321" s="173"/>
      <c r="H321" s="173"/>
      <c r="I321" s="173"/>
      <c r="J321" s="173"/>
    </row>
    <row r="322" spans="1:10" ht="15">
      <c r="A322" s="173"/>
      <c r="B322" s="173"/>
      <c r="C322" s="173"/>
      <c r="D322" s="173"/>
      <c r="E322" s="6"/>
      <c r="F322" s="6"/>
      <c r="G322" s="173"/>
      <c r="H322" s="173"/>
      <c r="I322" s="173"/>
      <c r="J322" s="173"/>
    </row>
    <row r="323" spans="1:10" ht="15">
      <c r="A323" s="173"/>
      <c r="B323" s="173"/>
      <c r="C323" s="173"/>
      <c r="D323" s="173"/>
      <c r="E323" s="6"/>
      <c r="F323" s="6"/>
      <c r="G323" s="173"/>
      <c r="H323" s="173"/>
      <c r="I323" s="173"/>
      <c r="J323" s="173"/>
    </row>
    <row r="324" spans="1:10" ht="15">
      <c r="A324" s="173"/>
      <c r="B324" s="173"/>
      <c r="C324" s="173"/>
      <c r="D324" s="173"/>
      <c r="E324" s="6"/>
      <c r="F324" s="6"/>
      <c r="G324" s="173"/>
      <c r="H324" s="173"/>
      <c r="I324" s="173"/>
      <c r="J324" s="173"/>
    </row>
    <row r="325" spans="1:10" ht="15">
      <c r="A325" s="173"/>
      <c r="B325" s="173"/>
      <c r="C325" s="173"/>
      <c r="D325" s="173"/>
      <c r="E325" s="6"/>
      <c r="F325" s="6"/>
      <c r="G325" s="173"/>
      <c r="H325" s="173"/>
      <c r="I325" s="173"/>
      <c r="J325" s="173"/>
    </row>
    <row r="326" spans="1:10" ht="15">
      <c r="A326" s="173"/>
      <c r="B326" s="173"/>
      <c r="C326" s="173"/>
      <c r="D326" s="173"/>
      <c r="E326" s="6"/>
      <c r="F326" s="6"/>
      <c r="G326" s="173"/>
      <c r="H326" s="173"/>
      <c r="I326" s="173"/>
      <c r="J326" s="173"/>
    </row>
    <row r="327" spans="1:10" ht="15">
      <c r="A327" s="173"/>
      <c r="B327" s="173"/>
      <c r="C327" s="173"/>
      <c r="D327" s="173"/>
      <c r="E327" s="6"/>
      <c r="F327" s="6"/>
      <c r="G327" s="173"/>
      <c r="H327" s="173"/>
      <c r="I327" s="173"/>
      <c r="J327" s="173"/>
    </row>
    <row r="328" spans="1:10" ht="15">
      <c r="A328" s="173"/>
      <c r="B328" s="173"/>
      <c r="C328" s="173"/>
      <c r="D328" s="173"/>
      <c r="E328" s="6"/>
      <c r="F328" s="6"/>
      <c r="G328" s="173"/>
      <c r="H328" s="173"/>
      <c r="I328" s="173"/>
      <c r="J328" s="173"/>
    </row>
    <row r="329" spans="1:10" ht="15">
      <c r="A329" s="173"/>
      <c r="B329" s="173"/>
      <c r="C329" s="173"/>
      <c r="D329" s="173"/>
      <c r="E329" s="6"/>
      <c r="F329" s="6"/>
      <c r="G329" s="173"/>
      <c r="H329" s="173"/>
      <c r="I329" s="173"/>
      <c r="J329" s="173"/>
    </row>
    <row r="330" spans="1:10" ht="15">
      <c r="A330" s="173"/>
      <c r="B330" s="173"/>
      <c r="C330" s="173"/>
      <c r="D330" s="173"/>
      <c r="E330" s="6"/>
      <c r="F330" s="6"/>
      <c r="G330" s="173"/>
      <c r="H330" s="173"/>
      <c r="I330" s="173"/>
      <c r="J330" s="173"/>
    </row>
    <row r="331" spans="1:10" ht="15">
      <c r="A331" s="173"/>
      <c r="B331" s="173"/>
      <c r="C331" s="173"/>
      <c r="D331" s="173"/>
      <c r="E331" s="6"/>
      <c r="F331" s="6"/>
      <c r="G331" s="173"/>
      <c r="H331" s="173"/>
      <c r="I331" s="173"/>
      <c r="J331" s="173"/>
    </row>
    <row r="332" spans="1:10" ht="15">
      <c r="A332" s="173"/>
      <c r="B332" s="173"/>
      <c r="C332" s="173"/>
      <c r="D332" s="173"/>
      <c r="E332" s="6"/>
      <c r="F332" s="6"/>
      <c r="G332" s="173"/>
      <c r="H332" s="173"/>
      <c r="I332" s="173"/>
      <c r="J332" s="173"/>
    </row>
    <row r="333" spans="1:10" ht="15">
      <c r="A333" s="173"/>
      <c r="B333" s="173"/>
      <c r="C333" s="173"/>
      <c r="D333" s="173"/>
      <c r="E333" s="6"/>
      <c r="F333" s="6"/>
      <c r="G333" s="173"/>
      <c r="H333" s="173"/>
      <c r="I333" s="173"/>
      <c r="J333" s="173"/>
    </row>
    <row r="334" spans="1:10" ht="15">
      <c r="A334" s="173"/>
      <c r="B334" s="173"/>
      <c r="C334" s="173"/>
      <c r="D334" s="173"/>
      <c r="E334" s="6"/>
      <c r="F334" s="6"/>
      <c r="G334" s="173"/>
      <c r="H334" s="173"/>
      <c r="I334" s="173"/>
      <c r="J334" s="173"/>
    </row>
    <row r="335" spans="1:10" ht="15">
      <c r="A335" s="173"/>
      <c r="B335" s="173"/>
      <c r="C335" s="173"/>
      <c r="D335" s="173"/>
      <c r="E335" s="6"/>
      <c r="F335" s="6"/>
      <c r="G335" s="173"/>
      <c r="H335" s="173"/>
      <c r="I335" s="173"/>
      <c r="J335" s="173"/>
    </row>
    <row r="336" spans="1:10" ht="15">
      <c r="A336" s="173"/>
      <c r="B336" s="173"/>
      <c r="C336" s="173"/>
      <c r="D336" s="173"/>
      <c r="E336" s="6"/>
      <c r="F336" s="6"/>
      <c r="G336" s="173"/>
      <c r="H336" s="173"/>
      <c r="I336" s="173"/>
      <c r="J336" s="173"/>
    </row>
    <row r="337" spans="1:10" ht="15">
      <c r="A337" s="173"/>
      <c r="B337" s="173"/>
      <c r="C337" s="173"/>
      <c r="D337" s="173"/>
      <c r="E337" s="6"/>
      <c r="F337" s="6"/>
      <c r="G337" s="173"/>
      <c r="H337" s="173"/>
      <c r="I337" s="173"/>
      <c r="J337" s="173"/>
    </row>
    <row r="338" spans="1:10" ht="15">
      <c r="A338" s="173"/>
      <c r="B338" s="173"/>
      <c r="C338" s="173"/>
      <c r="D338" s="173"/>
      <c r="E338" s="6"/>
      <c r="F338" s="6"/>
      <c r="G338" s="173"/>
      <c r="H338" s="173"/>
      <c r="I338" s="173"/>
      <c r="J338" s="173"/>
    </row>
    <row r="339" spans="1:10" ht="15">
      <c r="A339" s="173"/>
      <c r="B339" s="173"/>
      <c r="C339" s="173"/>
      <c r="D339" s="173"/>
      <c r="E339" s="6"/>
      <c r="F339" s="6"/>
      <c r="G339" s="173"/>
      <c r="H339" s="173"/>
      <c r="I339" s="173"/>
      <c r="J339" s="173"/>
    </row>
    <row r="340" spans="1:10" ht="15">
      <c r="A340" s="173"/>
      <c r="B340" s="173"/>
      <c r="C340" s="173"/>
      <c r="D340" s="173"/>
      <c r="E340" s="6"/>
      <c r="F340" s="6"/>
      <c r="G340" s="173"/>
      <c r="H340" s="173"/>
      <c r="I340" s="173"/>
      <c r="J340" s="173"/>
    </row>
    <row r="341" spans="1:10" ht="15">
      <c r="A341" s="173"/>
      <c r="B341" s="173"/>
      <c r="C341" s="173"/>
      <c r="D341" s="173"/>
      <c r="E341" s="6"/>
      <c r="F341" s="6"/>
      <c r="G341" s="173"/>
      <c r="H341" s="173"/>
      <c r="I341" s="173"/>
      <c r="J341" s="173"/>
    </row>
    <row r="342" spans="1:10" ht="15">
      <c r="A342" s="173"/>
      <c r="B342" s="173"/>
      <c r="C342" s="173"/>
      <c r="D342" s="173"/>
      <c r="E342" s="6"/>
      <c r="F342" s="6"/>
      <c r="G342" s="173"/>
      <c r="H342" s="173"/>
      <c r="I342" s="173"/>
      <c r="J342" s="173"/>
    </row>
    <row r="343" spans="1:10" ht="15">
      <c r="A343" s="173"/>
      <c r="B343" s="173"/>
      <c r="C343" s="173"/>
      <c r="D343" s="173"/>
      <c r="E343" s="6"/>
      <c r="F343" s="6"/>
      <c r="G343" s="173"/>
      <c r="H343" s="173"/>
      <c r="I343" s="173"/>
      <c r="J343" s="173"/>
    </row>
    <row r="344" spans="1:10" ht="15">
      <c r="A344" s="173"/>
      <c r="B344" s="173"/>
      <c r="C344" s="173"/>
      <c r="D344" s="173"/>
      <c r="E344" s="6"/>
      <c r="F344" s="6"/>
      <c r="G344" s="173"/>
      <c r="H344" s="173"/>
      <c r="I344" s="173"/>
      <c r="J344" s="173"/>
    </row>
    <row r="345" spans="1:10" ht="15">
      <c r="A345" s="173"/>
      <c r="B345" s="173"/>
      <c r="C345" s="173"/>
      <c r="D345" s="173"/>
      <c r="E345" s="6"/>
      <c r="F345" s="6"/>
      <c r="G345" s="173"/>
      <c r="H345" s="173"/>
      <c r="I345" s="173"/>
      <c r="J345" s="173"/>
    </row>
    <row r="346" spans="1:10" ht="15">
      <c r="A346" s="173"/>
      <c r="B346" s="173"/>
      <c r="C346" s="173"/>
      <c r="D346" s="173"/>
      <c r="E346" s="6"/>
      <c r="F346" s="6"/>
      <c r="G346" s="173"/>
      <c r="H346" s="173"/>
      <c r="I346" s="173"/>
      <c r="J346" s="173"/>
    </row>
    <row r="347" spans="1:10" ht="15">
      <c r="A347" s="173"/>
      <c r="B347" s="173"/>
      <c r="C347" s="173"/>
      <c r="D347" s="173"/>
      <c r="E347" s="6"/>
      <c r="F347" s="6"/>
      <c r="G347" s="173"/>
      <c r="H347" s="173"/>
      <c r="I347" s="173"/>
      <c r="J347" s="173"/>
    </row>
    <row r="348" spans="1:10" ht="15">
      <c r="A348" s="173"/>
      <c r="B348" s="173"/>
      <c r="C348" s="173"/>
      <c r="D348" s="173"/>
      <c r="E348" s="6"/>
      <c r="F348" s="6"/>
      <c r="G348" s="173"/>
      <c r="H348" s="173"/>
      <c r="I348" s="173"/>
      <c r="J348" s="173"/>
    </row>
    <row r="349" spans="1:10" ht="15">
      <c r="A349" s="173"/>
      <c r="B349" s="173"/>
      <c r="C349" s="173"/>
      <c r="D349" s="173"/>
      <c r="E349" s="6"/>
      <c r="F349" s="6"/>
      <c r="G349" s="173"/>
      <c r="H349" s="173"/>
      <c r="I349" s="173"/>
      <c r="J349" s="173"/>
    </row>
    <row r="350" spans="1:10" ht="15">
      <c r="A350" s="173"/>
      <c r="B350" s="173"/>
      <c r="C350" s="173"/>
      <c r="D350" s="173"/>
      <c r="E350" s="6"/>
      <c r="F350" s="6"/>
      <c r="G350" s="173"/>
      <c r="H350" s="173"/>
      <c r="I350" s="173"/>
      <c r="J350" s="173"/>
    </row>
    <row r="351" spans="1:10" ht="15">
      <c r="A351" s="173"/>
      <c r="B351" s="173"/>
      <c r="C351" s="173"/>
      <c r="D351" s="173"/>
      <c r="E351" s="6"/>
      <c r="F351" s="6"/>
      <c r="G351" s="173"/>
      <c r="H351" s="173"/>
      <c r="I351" s="173"/>
      <c r="J351" s="173"/>
    </row>
    <row r="352" spans="1:10" ht="15">
      <c r="A352" s="173"/>
      <c r="B352" s="173"/>
      <c r="C352" s="173"/>
      <c r="D352" s="173"/>
      <c r="E352" s="6"/>
      <c r="F352" s="6"/>
      <c r="G352" s="173"/>
      <c r="H352" s="173"/>
      <c r="I352" s="173"/>
      <c r="J352" s="173"/>
    </row>
    <row r="353" spans="1:10" ht="15">
      <c r="A353" s="173"/>
      <c r="B353" s="173"/>
      <c r="C353" s="173"/>
      <c r="D353" s="173"/>
      <c r="E353" s="6"/>
      <c r="F353" s="6"/>
      <c r="G353" s="173"/>
      <c r="H353" s="173"/>
      <c r="I353" s="173"/>
      <c r="J353" s="173"/>
    </row>
    <row r="354" spans="1:10" ht="15">
      <c r="A354" s="173"/>
      <c r="B354" s="173"/>
      <c r="C354" s="173"/>
      <c r="D354" s="173"/>
      <c r="E354" s="6"/>
      <c r="F354" s="6"/>
      <c r="G354" s="173"/>
      <c r="H354" s="173"/>
      <c r="I354" s="173"/>
      <c r="J354" s="173"/>
    </row>
    <row r="355" spans="1:10" ht="15">
      <c r="A355" s="173"/>
      <c r="B355" s="173"/>
      <c r="C355" s="173"/>
      <c r="D355" s="173"/>
      <c r="E355" s="6"/>
      <c r="F355" s="6"/>
      <c r="G355" s="173"/>
      <c r="H355" s="173"/>
      <c r="I355" s="173"/>
      <c r="J355" s="173"/>
    </row>
    <row r="356" spans="1:10" ht="15">
      <c r="A356" s="173"/>
      <c r="B356" s="173"/>
      <c r="C356" s="173"/>
      <c r="D356" s="173"/>
      <c r="E356" s="6"/>
      <c r="F356" s="6"/>
      <c r="G356" s="173"/>
      <c r="H356" s="173"/>
      <c r="I356" s="173"/>
      <c r="J356" s="173"/>
    </row>
    <row r="357" spans="1:10" ht="15">
      <c r="A357" s="173"/>
      <c r="B357" s="173"/>
      <c r="C357" s="173"/>
      <c r="D357" s="173"/>
      <c r="E357" s="6"/>
      <c r="F357" s="6"/>
      <c r="G357" s="173"/>
      <c r="H357" s="173"/>
      <c r="I357" s="173"/>
      <c r="J357" s="173"/>
    </row>
    <row r="358" spans="1:10" ht="15">
      <c r="A358" s="173"/>
      <c r="B358" s="173"/>
      <c r="C358" s="173"/>
      <c r="D358" s="173"/>
      <c r="E358" s="6"/>
      <c r="F358" s="6"/>
      <c r="G358" s="173"/>
      <c r="H358" s="173"/>
      <c r="I358" s="173"/>
      <c r="J358" s="173"/>
    </row>
    <row r="359" spans="1:10" ht="15">
      <c r="A359" s="173"/>
      <c r="B359" s="173"/>
      <c r="C359" s="173"/>
      <c r="D359" s="173"/>
      <c r="E359" s="6"/>
      <c r="F359" s="6"/>
      <c r="G359" s="173"/>
      <c r="H359" s="173"/>
      <c r="I359" s="173"/>
      <c r="J359" s="173"/>
    </row>
    <row r="360" spans="1:10" ht="15">
      <c r="A360" s="173"/>
      <c r="B360" s="173"/>
      <c r="C360" s="173"/>
      <c r="D360" s="173"/>
      <c r="E360" s="6"/>
      <c r="F360" s="6"/>
      <c r="G360" s="173"/>
      <c r="H360" s="173"/>
      <c r="I360" s="173"/>
      <c r="J360" s="173"/>
    </row>
    <row r="361" spans="1:10" ht="15">
      <c r="A361" s="173"/>
      <c r="B361" s="173"/>
      <c r="C361" s="173"/>
      <c r="D361" s="173"/>
      <c r="E361" s="6"/>
      <c r="F361" s="6"/>
      <c r="G361" s="173"/>
      <c r="H361" s="173"/>
      <c r="I361" s="173"/>
      <c r="J361" s="173"/>
    </row>
    <row r="362" spans="1:10" ht="15">
      <c r="A362" s="173"/>
      <c r="B362" s="173"/>
      <c r="C362" s="173"/>
      <c r="D362" s="173"/>
      <c r="E362" s="6"/>
      <c r="F362" s="6"/>
      <c r="G362" s="173"/>
      <c r="H362" s="173"/>
      <c r="I362" s="173"/>
      <c r="J362" s="173"/>
    </row>
    <row r="363" spans="1:10" ht="15">
      <c r="A363" s="173"/>
      <c r="B363" s="173"/>
      <c r="C363" s="173"/>
      <c r="D363" s="173"/>
      <c r="E363" s="6"/>
      <c r="F363" s="6"/>
      <c r="G363" s="173"/>
      <c r="H363" s="173"/>
      <c r="I363" s="173"/>
      <c r="J363" s="173"/>
    </row>
    <row r="364" spans="1:10" ht="15">
      <c r="A364" s="173"/>
      <c r="B364" s="173"/>
      <c r="C364" s="173"/>
      <c r="D364" s="173"/>
      <c r="E364" s="6"/>
      <c r="F364" s="6"/>
      <c r="G364" s="173"/>
      <c r="H364" s="173"/>
      <c r="I364" s="173"/>
      <c r="J364" s="173"/>
    </row>
    <row r="365" spans="1:10" ht="15">
      <c r="A365" s="173"/>
      <c r="B365" s="173"/>
      <c r="C365" s="173"/>
      <c r="D365" s="173"/>
      <c r="E365" s="6"/>
      <c r="F365" s="6"/>
      <c r="G365" s="173"/>
      <c r="H365" s="173"/>
      <c r="I365" s="173"/>
      <c r="J365" s="173"/>
    </row>
    <row r="366" spans="1:10" ht="15">
      <c r="A366" s="173"/>
      <c r="B366" s="173"/>
      <c r="C366" s="173"/>
      <c r="D366" s="173"/>
      <c r="E366" s="6"/>
      <c r="F366" s="6"/>
      <c r="G366" s="173"/>
      <c r="H366" s="173"/>
      <c r="I366" s="173"/>
      <c r="J366" s="173"/>
    </row>
    <row r="367" spans="1:10" ht="15">
      <c r="A367" s="173"/>
      <c r="B367" s="173"/>
      <c r="C367" s="173"/>
      <c r="D367" s="173"/>
      <c r="E367" s="6"/>
      <c r="F367" s="6"/>
      <c r="G367" s="173"/>
      <c r="H367" s="173"/>
      <c r="I367" s="173"/>
      <c r="J367" s="173"/>
    </row>
    <row r="368" spans="1:10" ht="15">
      <c r="A368" s="173"/>
      <c r="B368" s="173"/>
      <c r="C368" s="173"/>
      <c r="D368" s="173"/>
      <c r="E368" s="6"/>
      <c r="F368" s="6"/>
      <c r="G368" s="173"/>
      <c r="H368" s="173"/>
      <c r="I368" s="173"/>
      <c r="J368" s="173"/>
    </row>
    <row r="369" spans="1:10" ht="15">
      <c r="A369" s="173"/>
      <c r="B369" s="173"/>
      <c r="C369" s="173"/>
      <c r="D369" s="173"/>
      <c r="E369" s="6"/>
      <c r="F369" s="6"/>
      <c r="G369" s="173"/>
      <c r="H369" s="173"/>
      <c r="I369" s="173"/>
      <c r="J369" s="173"/>
    </row>
  </sheetData>
  <sheetProtection/>
  <mergeCells count="257">
    <mergeCell ref="K1:O1"/>
    <mergeCell ref="K2:O2"/>
    <mergeCell ref="A4:O4"/>
    <mergeCell ref="A6:E6"/>
    <mergeCell ref="A7:E7"/>
    <mergeCell ref="A9:D9"/>
    <mergeCell ref="E9:E10"/>
    <mergeCell ref="F9:F10"/>
    <mergeCell ref="G9:J9"/>
    <mergeCell ref="K9:M9"/>
    <mergeCell ref="N9:O9"/>
    <mergeCell ref="A11:A20"/>
    <mergeCell ref="B11:B20"/>
    <mergeCell ref="C11:C20"/>
    <mergeCell ref="D11:D20"/>
    <mergeCell ref="E11:E20"/>
    <mergeCell ref="A21:A22"/>
    <mergeCell ref="B21:B22"/>
    <mergeCell ref="C21:C22"/>
    <mergeCell ref="D21:D22"/>
    <mergeCell ref="E21:E22"/>
    <mergeCell ref="A26:A28"/>
    <mergeCell ref="B26:B28"/>
    <mergeCell ref="C26:C28"/>
    <mergeCell ref="D26:D28"/>
    <mergeCell ref="E27:E28"/>
    <mergeCell ref="A29:A31"/>
    <mergeCell ref="B29:B31"/>
    <mergeCell ref="C29:C31"/>
    <mergeCell ref="D29:D31"/>
    <mergeCell ref="E30:E31"/>
    <mergeCell ref="A32:A33"/>
    <mergeCell ref="B32:B33"/>
    <mergeCell ref="C32:C33"/>
    <mergeCell ref="D32:D33"/>
    <mergeCell ref="A34:A35"/>
    <mergeCell ref="B34:B35"/>
    <mergeCell ref="C34:C35"/>
    <mergeCell ref="D34:D35"/>
    <mergeCell ref="A43:A44"/>
    <mergeCell ref="B43:B44"/>
    <mergeCell ref="C43:C44"/>
    <mergeCell ref="D43:D44"/>
    <mergeCell ref="E46:E48"/>
    <mergeCell ref="F46:F48"/>
    <mergeCell ref="A47:A48"/>
    <mergeCell ref="B47:B48"/>
    <mergeCell ref="C47:C48"/>
    <mergeCell ref="D47:D48"/>
    <mergeCell ref="A54:A55"/>
    <mergeCell ref="B54:B55"/>
    <mergeCell ref="C54:C55"/>
    <mergeCell ref="D54:D55"/>
    <mergeCell ref="A58:A59"/>
    <mergeCell ref="B58:B59"/>
    <mergeCell ref="C58:C59"/>
    <mergeCell ref="D58:D59"/>
    <mergeCell ref="E58:E59"/>
    <mergeCell ref="A65:A66"/>
    <mergeCell ref="B65:B66"/>
    <mergeCell ref="C65:C66"/>
    <mergeCell ref="D65:D66"/>
    <mergeCell ref="A67:A69"/>
    <mergeCell ref="B67:B69"/>
    <mergeCell ref="C67:C69"/>
    <mergeCell ref="D67:D69"/>
    <mergeCell ref="E68:E69"/>
    <mergeCell ref="A74:A75"/>
    <mergeCell ref="B74:B75"/>
    <mergeCell ref="C74:C75"/>
    <mergeCell ref="D74:D75"/>
    <mergeCell ref="A77:A78"/>
    <mergeCell ref="B77:B78"/>
    <mergeCell ref="C77:C78"/>
    <mergeCell ref="D77:D78"/>
    <mergeCell ref="A79:A80"/>
    <mergeCell ref="B79:B80"/>
    <mergeCell ref="C79:C80"/>
    <mergeCell ref="D79:D80"/>
    <mergeCell ref="A82:A83"/>
    <mergeCell ref="B82:B83"/>
    <mergeCell ref="C82:C83"/>
    <mergeCell ref="D82:D83"/>
    <mergeCell ref="E82:E83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5:A96"/>
    <mergeCell ref="B95:B96"/>
    <mergeCell ref="C95:C96"/>
    <mergeCell ref="A97:A98"/>
    <mergeCell ref="B97:B98"/>
    <mergeCell ref="C97:C98"/>
    <mergeCell ref="D97:D98"/>
    <mergeCell ref="E97:E98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E107:E110"/>
    <mergeCell ref="A112:A113"/>
    <mergeCell ref="B112:B113"/>
    <mergeCell ref="C112:C113"/>
    <mergeCell ref="D112:D113"/>
    <mergeCell ref="E120:E124"/>
    <mergeCell ref="A125:A126"/>
    <mergeCell ref="B125:B126"/>
    <mergeCell ref="C125:C126"/>
    <mergeCell ref="D125:D126"/>
    <mergeCell ref="E125:E126"/>
    <mergeCell ref="A129:A130"/>
    <mergeCell ref="B129:B130"/>
    <mergeCell ref="C129:C130"/>
    <mergeCell ref="D129:D130"/>
    <mergeCell ref="E129:E130"/>
    <mergeCell ref="A131:A132"/>
    <mergeCell ref="B131:B132"/>
    <mergeCell ref="C131:C132"/>
    <mergeCell ref="D131:D132"/>
    <mergeCell ref="E131:E132"/>
    <mergeCell ref="A133:A134"/>
    <mergeCell ref="B133:B134"/>
    <mergeCell ref="C133:C134"/>
    <mergeCell ref="D133:D134"/>
    <mergeCell ref="A136:A137"/>
    <mergeCell ref="B136:B137"/>
    <mergeCell ref="C136:C137"/>
    <mergeCell ref="D136:D137"/>
    <mergeCell ref="E136:E137"/>
    <mergeCell ref="A138:A139"/>
    <mergeCell ref="B138:B139"/>
    <mergeCell ref="C138:C139"/>
    <mergeCell ref="D138:D139"/>
    <mergeCell ref="E138:E139"/>
    <mergeCell ref="A143:A145"/>
    <mergeCell ref="B143:B145"/>
    <mergeCell ref="C143:C145"/>
    <mergeCell ref="D143:D145"/>
    <mergeCell ref="E143:E145"/>
    <mergeCell ref="A146:A147"/>
    <mergeCell ref="B146:B147"/>
    <mergeCell ref="C146:C147"/>
    <mergeCell ref="D146:D147"/>
    <mergeCell ref="E146:E147"/>
    <mergeCell ref="A149:A150"/>
    <mergeCell ref="B149:B150"/>
    <mergeCell ref="C149:C150"/>
    <mergeCell ref="D149:D150"/>
    <mergeCell ref="E149:E150"/>
    <mergeCell ref="B153:B157"/>
    <mergeCell ref="C153:C157"/>
    <mergeCell ref="D153:D157"/>
    <mergeCell ref="E153:E157"/>
    <mergeCell ref="A154:A157"/>
    <mergeCell ref="A164:A167"/>
    <mergeCell ref="B164:B167"/>
    <mergeCell ref="E164:E167"/>
    <mergeCell ref="A172:A174"/>
    <mergeCell ref="B172:B174"/>
    <mergeCell ref="C172:C174"/>
    <mergeCell ref="D172:D174"/>
    <mergeCell ref="E172:E174"/>
    <mergeCell ref="A176:A180"/>
    <mergeCell ref="B176:B180"/>
    <mergeCell ref="C176:C180"/>
    <mergeCell ref="D176:D180"/>
    <mergeCell ref="E177:E180"/>
    <mergeCell ref="A184:A185"/>
    <mergeCell ref="B184:B185"/>
    <mergeCell ref="C184:C185"/>
    <mergeCell ref="D184:D185"/>
    <mergeCell ref="A195:A196"/>
    <mergeCell ref="B195:B196"/>
    <mergeCell ref="C195:C196"/>
    <mergeCell ref="D195:D196"/>
    <mergeCell ref="A201:A202"/>
    <mergeCell ref="B201:B202"/>
    <mergeCell ref="C201:C202"/>
    <mergeCell ref="D201:D202"/>
    <mergeCell ref="E201:E202"/>
    <mergeCell ref="A207:A208"/>
    <mergeCell ref="B207:B208"/>
    <mergeCell ref="C207:C208"/>
    <mergeCell ref="D207:D208"/>
    <mergeCell ref="E207:E208"/>
    <mergeCell ref="F208:F210"/>
    <mergeCell ref="A209:A210"/>
    <mergeCell ref="B209:B210"/>
    <mergeCell ref="C209:C210"/>
    <mergeCell ref="D209:D210"/>
    <mergeCell ref="A211:A212"/>
    <mergeCell ref="B211:B212"/>
    <mergeCell ref="C211:C212"/>
    <mergeCell ref="D211:D212"/>
    <mergeCell ref="E211:E212"/>
    <mergeCell ref="A213:A215"/>
    <mergeCell ref="B213:B215"/>
    <mergeCell ref="C213:C215"/>
    <mergeCell ref="D213:D215"/>
    <mergeCell ref="E214:E215"/>
    <mergeCell ref="E227:E229"/>
    <mergeCell ref="E236:E237"/>
    <mergeCell ref="A238:A240"/>
    <mergeCell ref="B238:B240"/>
    <mergeCell ref="C238:C240"/>
    <mergeCell ref="D238:D240"/>
    <mergeCell ref="E239:E240"/>
    <mergeCell ref="E242:E243"/>
    <mergeCell ref="A246:A247"/>
    <mergeCell ref="B246:B247"/>
    <mergeCell ref="C246:C247"/>
    <mergeCell ref="D246:D247"/>
    <mergeCell ref="E246:E247"/>
    <mergeCell ref="B250:B251"/>
    <mergeCell ref="C250:C251"/>
    <mergeCell ref="D250:D251"/>
    <mergeCell ref="A241:A243"/>
    <mergeCell ref="B241:B243"/>
    <mergeCell ref="C241:C243"/>
    <mergeCell ref="D241:D243"/>
    <mergeCell ref="A255:A258"/>
    <mergeCell ref="B255:B258"/>
    <mergeCell ref="C255:C258"/>
    <mergeCell ref="D255:D257"/>
    <mergeCell ref="E255:E257"/>
    <mergeCell ref="A248:A249"/>
    <mergeCell ref="B248:B249"/>
    <mergeCell ref="C248:C249"/>
    <mergeCell ref="D248:D249"/>
    <mergeCell ref="A250:A251"/>
    <mergeCell ref="E259:E261"/>
    <mergeCell ref="A278:D280"/>
    <mergeCell ref="A287:D290"/>
    <mergeCell ref="A295:D297"/>
    <mergeCell ref="A299:D301"/>
    <mergeCell ref="A252:A254"/>
    <mergeCell ref="B252:B254"/>
    <mergeCell ref="C252:C254"/>
    <mergeCell ref="D252:D254"/>
    <mergeCell ref="E252:E254"/>
  </mergeCells>
  <printOptions/>
  <pageMargins left="0.5905511811023623" right="0.5905511811023623" top="0.3937007874015748" bottom="0.4724409448818898" header="0.31496062992125984" footer="0.31496062992125984"/>
  <pageSetup fitToHeight="0" fitToWidth="0" horizontalDpi="600" verticalDpi="600" orientation="landscape" pageOrder="overThenDown" paperSize="9" scale="6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43"/>
  <sheetViews>
    <sheetView view="pageBreakPreview" zoomScaleSheetLayoutView="100" zoomScalePageLayoutView="0" workbookViewId="0" topLeftCell="A25">
      <selection activeCell="H29" sqref="H29:I43"/>
    </sheetView>
  </sheetViews>
  <sheetFormatPr defaultColWidth="9.140625" defaultRowHeight="15"/>
  <cols>
    <col min="1" max="4" width="4.7109375" style="85" customWidth="1"/>
    <col min="5" max="5" width="30.421875" style="85" customWidth="1"/>
    <col min="6" max="6" width="28.28125" style="85" customWidth="1"/>
    <col min="7" max="7" width="12.28125" style="85" customWidth="1"/>
    <col min="8" max="9" width="9.57421875" style="85" customWidth="1"/>
    <col min="10" max="10" width="10.57421875" style="85" customWidth="1"/>
    <col min="11" max="11" width="9.7109375" style="85" customWidth="1"/>
    <col min="12" max="12" width="10.7109375" style="85" customWidth="1"/>
    <col min="13" max="13" width="10.28125" style="85" customWidth="1"/>
    <col min="14" max="14" width="10.00390625" style="85" customWidth="1"/>
    <col min="15" max="16384" width="9.140625" style="85" customWidth="1"/>
  </cols>
  <sheetData>
    <row r="1" spans="1:14" ht="15">
      <c r="A1" s="83"/>
      <c r="B1" s="83"/>
      <c r="C1" s="83"/>
      <c r="D1" s="83"/>
      <c r="E1" s="83"/>
      <c r="F1" s="83"/>
      <c r="G1" s="83"/>
      <c r="H1" s="83"/>
      <c r="I1" s="83"/>
      <c r="J1" s="321" t="s">
        <v>675</v>
      </c>
      <c r="K1" s="321"/>
      <c r="L1" s="321"/>
      <c r="M1" s="321"/>
      <c r="N1" s="321"/>
    </row>
    <row r="2" spans="1:14" ht="15">
      <c r="A2" s="83"/>
      <c r="B2" s="83"/>
      <c r="C2" s="83"/>
      <c r="D2" s="83"/>
      <c r="E2" s="83"/>
      <c r="F2" s="83"/>
      <c r="G2" s="83"/>
      <c r="H2" s="83"/>
      <c r="I2" s="83"/>
      <c r="J2" s="322"/>
      <c r="K2" s="322"/>
      <c r="L2" s="322"/>
      <c r="M2" s="322"/>
      <c r="N2" s="322"/>
    </row>
    <row r="3" spans="1:14" s="86" customFormat="1" ht="33" customHeight="1">
      <c r="A3" s="323" t="s">
        <v>676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1" s="86" customFormat="1" ht="15">
      <c r="A4" s="324" t="s">
        <v>58</v>
      </c>
      <c r="B4" s="324"/>
      <c r="C4" s="324"/>
      <c r="D4" s="324"/>
      <c r="E4" s="324"/>
      <c r="F4" s="87" t="s">
        <v>237</v>
      </c>
      <c r="G4" s="87"/>
      <c r="H4" s="87"/>
      <c r="I4" s="87"/>
      <c r="J4" s="88"/>
      <c r="K4" s="88"/>
    </row>
    <row r="5" spans="1:11" s="86" customFormat="1" ht="15">
      <c r="A5" s="87"/>
      <c r="B5" s="87"/>
      <c r="C5" s="87"/>
      <c r="D5" s="325"/>
      <c r="E5" s="325"/>
      <c r="F5" s="325"/>
      <c r="G5" s="89"/>
      <c r="H5" s="89"/>
      <c r="I5" s="89"/>
      <c r="J5" s="89"/>
      <c r="K5" s="89"/>
    </row>
    <row r="6" spans="1:11" ht="15">
      <c r="A6" s="326" t="s">
        <v>59</v>
      </c>
      <c r="B6" s="326"/>
      <c r="C6" s="326"/>
      <c r="D6" s="326"/>
      <c r="E6" s="326"/>
      <c r="F6" s="219" t="s">
        <v>72</v>
      </c>
      <c r="G6" s="219"/>
      <c r="H6" s="219"/>
      <c r="I6" s="219"/>
      <c r="J6" s="90"/>
      <c r="K6" s="90"/>
    </row>
    <row r="7" spans="1:11" ht="15">
      <c r="A7" s="90"/>
      <c r="B7" s="84"/>
      <c r="C7" s="84"/>
      <c r="D7" s="84"/>
      <c r="E7" s="84"/>
      <c r="F7" s="90"/>
      <c r="G7" s="90"/>
      <c r="H7" s="90"/>
      <c r="I7" s="90"/>
      <c r="J7" s="90"/>
      <c r="K7" s="90"/>
    </row>
    <row r="8" spans="1:14" ht="61.5" customHeight="1">
      <c r="A8" s="329" t="s">
        <v>65</v>
      </c>
      <c r="B8" s="329"/>
      <c r="C8" s="329"/>
      <c r="D8" s="329" t="s">
        <v>121</v>
      </c>
      <c r="E8" s="329" t="s">
        <v>175</v>
      </c>
      <c r="F8" s="329" t="s">
        <v>176</v>
      </c>
      <c r="G8" s="329" t="s">
        <v>177</v>
      </c>
      <c r="H8" s="330" t="s">
        <v>464</v>
      </c>
      <c r="I8" s="331"/>
      <c r="J8" s="327" t="s">
        <v>673</v>
      </c>
      <c r="K8" s="327"/>
      <c r="L8" s="328"/>
      <c r="M8" s="327" t="s">
        <v>674</v>
      </c>
      <c r="N8" s="327"/>
    </row>
    <row r="9" spans="1:14" ht="76.5">
      <c r="A9" s="91" t="s">
        <v>39</v>
      </c>
      <c r="B9" s="91" t="s">
        <v>52</v>
      </c>
      <c r="C9" s="91" t="s">
        <v>40</v>
      </c>
      <c r="D9" s="329"/>
      <c r="E9" s="329" t="s">
        <v>172</v>
      </c>
      <c r="F9" s="329" t="s">
        <v>66</v>
      </c>
      <c r="G9" s="329"/>
      <c r="H9" s="92" t="s">
        <v>666</v>
      </c>
      <c r="I9" s="92" t="s">
        <v>672</v>
      </c>
      <c r="J9" s="196" t="s">
        <v>686</v>
      </c>
      <c r="K9" s="196" t="s">
        <v>687</v>
      </c>
      <c r="L9" s="197" t="s">
        <v>682</v>
      </c>
      <c r="M9" s="218" t="s">
        <v>684</v>
      </c>
      <c r="N9" s="218" t="s">
        <v>685</v>
      </c>
    </row>
    <row r="10" spans="1:14" ht="39.75" customHeight="1">
      <c r="A10" s="119">
        <v>17</v>
      </c>
      <c r="B10" s="119">
        <v>1</v>
      </c>
      <c r="C10" s="125" t="s">
        <v>50</v>
      </c>
      <c r="D10" s="120"/>
      <c r="E10" s="116" t="s">
        <v>530</v>
      </c>
      <c r="F10" s="121"/>
      <c r="G10" s="121"/>
      <c r="H10" s="119"/>
      <c r="I10" s="119"/>
      <c r="J10" s="119"/>
      <c r="K10" s="119"/>
      <c r="L10" s="122"/>
      <c r="M10" s="198"/>
      <c r="N10" s="122"/>
    </row>
    <row r="11" spans="1:14" ht="27" customHeight="1">
      <c r="A11" s="312"/>
      <c r="B11" s="312"/>
      <c r="C11" s="312"/>
      <c r="D11" s="313"/>
      <c r="E11" s="314" t="s">
        <v>468</v>
      </c>
      <c r="F11" s="108" t="s">
        <v>497</v>
      </c>
      <c r="G11" s="91" t="s">
        <v>142</v>
      </c>
      <c r="H11" s="124"/>
      <c r="I11" s="124"/>
      <c r="J11" s="111"/>
      <c r="K11" s="111"/>
      <c r="L11" s="111"/>
      <c r="M11" s="111"/>
      <c r="N11" s="111"/>
    </row>
    <row r="12" spans="1:14" ht="39.75" customHeight="1">
      <c r="A12" s="312"/>
      <c r="B12" s="312"/>
      <c r="C12" s="312"/>
      <c r="D12" s="313"/>
      <c r="E12" s="314"/>
      <c r="F12" s="123" t="s">
        <v>261</v>
      </c>
      <c r="G12" s="91" t="s">
        <v>142</v>
      </c>
      <c r="H12" s="124">
        <v>120</v>
      </c>
      <c r="I12" s="124">
        <v>120</v>
      </c>
      <c r="J12" s="147">
        <v>4422.3</v>
      </c>
      <c r="K12" s="147">
        <v>4422.3</v>
      </c>
      <c r="L12" s="147">
        <v>2211.1</v>
      </c>
      <c r="M12" s="147">
        <f>L12/J12*100</f>
        <v>49.998869366619175</v>
      </c>
      <c r="N12" s="111">
        <f>L12/K12*100</f>
        <v>49.998869366619175</v>
      </c>
    </row>
    <row r="13" spans="1:14" ht="39.75" customHeight="1">
      <c r="A13" s="125" t="s">
        <v>105</v>
      </c>
      <c r="B13" s="125" t="s">
        <v>174</v>
      </c>
      <c r="C13" s="125" t="s">
        <v>47</v>
      </c>
      <c r="D13" s="126"/>
      <c r="E13" s="127" t="s">
        <v>291</v>
      </c>
      <c r="F13" s="123"/>
      <c r="G13" s="91"/>
      <c r="H13" s="124"/>
      <c r="I13" s="124"/>
      <c r="J13" s="147"/>
      <c r="K13" s="147"/>
      <c r="L13" s="147"/>
      <c r="M13" s="147"/>
      <c r="N13" s="111"/>
    </row>
    <row r="14" spans="1:14" ht="27" customHeight="1">
      <c r="A14" s="312"/>
      <c r="B14" s="312"/>
      <c r="C14" s="312"/>
      <c r="D14" s="313"/>
      <c r="E14" s="314" t="s">
        <v>495</v>
      </c>
      <c r="F14" s="108" t="s">
        <v>498</v>
      </c>
      <c r="G14" s="91" t="s">
        <v>499</v>
      </c>
      <c r="H14" s="124"/>
      <c r="I14" s="124"/>
      <c r="J14" s="147"/>
      <c r="K14" s="147"/>
      <c r="L14" s="147"/>
      <c r="M14" s="147"/>
      <c r="N14" s="111"/>
    </row>
    <row r="15" spans="1:14" ht="16.5" customHeight="1">
      <c r="A15" s="312"/>
      <c r="B15" s="312"/>
      <c r="C15" s="312"/>
      <c r="D15" s="313"/>
      <c r="E15" s="314"/>
      <c r="F15" s="123" t="s">
        <v>262</v>
      </c>
      <c r="G15" s="91" t="s">
        <v>142</v>
      </c>
      <c r="H15" s="124">
        <v>50</v>
      </c>
      <c r="I15" s="124">
        <v>50</v>
      </c>
      <c r="J15" s="147">
        <v>7199.1</v>
      </c>
      <c r="K15" s="147">
        <v>7199.1</v>
      </c>
      <c r="L15" s="147">
        <v>3599.5</v>
      </c>
      <c r="M15" s="147">
        <f>L15/J15*100</f>
        <v>49.999305468739145</v>
      </c>
      <c r="N15" s="111">
        <f>M15/K15*100</f>
        <v>0.6945216133786049</v>
      </c>
    </row>
    <row r="16" spans="1:14" ht="30" customHeight="1">
      <c r="A16" s="125" t="s">
        <v>105</v>
      </c>
      <c r="B16" s="125" t="s">
        <v>418</v>
      </c>
      <c r="C16" s="125" t="s">
        <v>47</v>
      </c>
      <c r="D16" s="126"/>
      <c r="E16" s="116" t="s">
        <v>297</v>
      </c>
      <c r="F16" s="123"/>
      <c r="G16" s="91"/>
      <c r="H16" s="124"/>
      <c r="I16" s="124"/>
      <c r="J16" s="147"/>
      <c r="K16" s="147"/>
      <c r="L16" s="147"/>
      <c r="M16" s="147"/>
      <c r="N16" s="111"/>
    </row>
    <row r="17" spans="1:14" ht="29.25" customHeight="1">
      <c r="A17" s="312"/>
      <c r="B17" s="312"/>
      <c r="C17" s="312"/>
      <c r="D17" s="313"/>
      <c r="E17" s="314" t="s">
        <v>496</v>
      </c>
      <c r="F17" s="128" t="s">
        <v>500</v>
      </c>
      <c r="G17" s="91" t="s">
        <v>501</v>
      </c>
      <c r="H17" s="124"/>
      <c r="I17" s="124"/>
      <c r="J17" s="147"/>
      <c r="K17" s="147"/>
      <c r="L17" s="147"/>
      <c r="M17" s="147"/>
      <c r="N17" s="111"/>
    </row>
    <row r="18" spans="1:14" ht="28.5" customHeight="1">
      <c r="A18" s="312"/>
      <c r="B18" s="312"/>
      <c r="C18" s="312"/>
      <c r="D18" s="313"/>
      <c r="E18" s="314"/>
      <c r="F18" s="123" t="s">
        <v>263</v>
      </c>
      <c r="G18" s="122" t="s">
        <v>264</v>
      </c>
      <c r="H18" s="124"/>
      <c r="I18" s="124"/>
      <c r="J18" s="147"/>
      <c r="K18" s="147"/>
      <c r="L18" s="147"/>
      <c r="M18" s="147"/>
      <c r="N18" s="111"/>
    </row>
    <row r="19" spans="1:14" ht="39.75" customHeight="1">
      <c r="A19" s="188"/>
      <c r="B19" s="188"/>
      <c r="C19" s="188"/>
      <c r="D19" s="189"/>
      <c r="E19" s="190" t="s">
        <v>654</v>
      </c>
      <c r="F19" s="123" t="s">
        <v>263</v>
      </c>
      <c r="G19" s="122" t="s">
        <v>264</v>
      </c>
      <c r="H19" s="124">
        <v>1200</v>
      </c>
      <c r="I19" s="124">
        <v>600</v>
      </c>
      <c r="J19" s="147">
        <v>5049.1</v>
      </c>
      <c r="K19" s="147">
        <v>5049.1</v>
      </c>
      <c r="L19" s="147">
        <v>2524.5</v>
      </c>
      <c r="M19" s="147">
        <f>L19/J19*100</f>
        <v>49.999009724505356</v>
      </c>
      <c r="N19" s="111">
        <f>L19/K19*100</f>
        <v>49.999009724505356</v>
      </c>
    </row>
    <row r="20" spans="1:14" ht="83.25" customHeight="1">
      <c r="A20" s="93" t="s">
        <v>105</v>
      </c>
      <c r="B20" s="93" t="s">
        <v>420</v>
      </c>
      <c r="C20" s="93" t="s">
        <v>49</v>
      </c>
      <c r="D20" s="93"/>
      <c r="E20" s="74" t="s">
        <v>561</v>
      </c>
      <c r="F20" s="94"/>
      <c r="G20" s="95"/>
      <c r="H20" s="96"/>
      <c r="I20" s="96"/>
      <c r="J20" s="97"/>
      <c r="K20" s="97"/>
      <c r="L20" s="97"/>
      <c r="M20" s="97"/>
      <c r="N20" s="97"/>
    </row>
    <row r="21" spans="1:14" s="86" customFormat="1" ht="94.5" customHeight="1">
      <c r="A21" s="98"/>
      <c r="B21" s="98"/>
      <c r="C21" s="98"/>
      <c r="D21" s="98"/>
      <c r="E21" s="99" t="s">
        <v>502</v>
      </c>
      <c r="F21" s="100" t="s">
        <v>503</v>
      </c>
      <c r="G21" s="101" t="s">
        <v>504</v>
      </c>
      <c r="H21" s="101"/>
      <c r="I21" s="101"/>
      <c r="J21" s="103"/>
      <c r="K21" s="103"/>
      <c r="L21" s="103"/>
      <c r="M21" s="103"/>
      <c r="N21" s="103"/>
    </row>
    <row r="22" spans="1:14" s="86" customFormat="1" ht="66.75" customHeight="1">
      <c r="A22" s="98"/>
      <c r="B22" s="98"/>
      <c r="C22" s="98"/>
      <c r="D22" s="98"/>
      <c r="E22" s="99" t="s">
        <v>506</v>
      </c>
      <c r="F22" s="104" t="s">
        <v>507</v>
      </c>
      <c r="G22" s="105" t="s">
        <v>508</v>
      </c>
      <c r="H22" s="106"/>
      <c r="I22" s="106"/>
      <c r="J22" s="97"/>
      <c r="K22" s="97"/>
      <c r="L22" s="97"/>
      <c r="M22" s="97"/>
      <c r="N22" s="97"/>
    </row>
    <row r="23" spans="1:14" s="86" customFormat="1" ht="51">
      <c r="A23" s="98"/>
      <c r="B23" s="98"/>
      <c r="C23" s="98"/>
      <c r="D23" s="98"/>
      <c r="E23" s="99" t="s">
        <v>510</v>
      </c>
      <c r="F23" s="100" t="s">
        <v>511</v>
      </c>
      <c r="G23" s="101" t="s">
        <v>142</v>
      </c>
      <c r="H23" s="101"/>
      <c r="I23" s="101"/>
      <c r="J23" s="102"/>
      <c r="K23" s="102"/>
      <c r="L23" s="102"/>
      <c r="M23" s="102"/>
      <c r="N23" s="102"/>
    </row>
    <row r="24" spans="1:14" s="86" customFormat="1" ht="25.5">
      <c r="A24" s="98"/>
      <c r="B24" s="98"/>
      <c r="C24" s="98"/>
      <c r="D24" s="98"/>
      <c r="E24" s="99" t="s">
        <v>513</v>
      </c>
      <c r="F24" s="100" t="s">
        <v>503</v>
      </c>
      <c r="G24" s="101" t="s">
        <v>504</v>
      </c>
      <c r="H24" s="101"/>
      <c r="I24" s="101"/>
      <c r="J24" s="102"/>
      <c r="K24" s="102"/>
      <c r="L24" s="102"/>
      <c r="M24" s="102"/>
      <c r="N24" s="102"/>
    </row>
    <row r="25" spans="1:14" s="112" customFormat="1" ht="76.5">
      <c r="A25" s="107"/>
      <c r="B25" s="107"/>
      <c r="C25" s="107"/>
      <c r="D25" s="107"/>
      <c r="E25" s="108" t="s">
        <v>505</v>
      </c>
      <c r="F25" s="109" t="s">
        <v>533</v>
      </c>
      <c r="G25" s="110" t="s">
        <v>162</v>
      </c>
      <c r="H25" s="110"/>
      <c r="I25" s="110"/>
      <c r="J25" s="111"/>
      <c r="K25" s="111"/>
      <c r="L25" s="111"/>
      <c r="M25" s="111"/>
      <c r="N25" s="111"/>
    </row>
    <row r="26" spans="1:14" s="112" customFormat="1" ht="89.25">
      <c r="A26" s="107"/>
      <c r="B26" s="107"/>
      <c r="C26" s="107"/>
      <c r="D26" s="107"/>
      <c r="E26" s="108" t="s">
        <v>509</v>
      </c>
      <c r="F26" s="109" t="s">
        <v>533</v>
      </c>
      <c r="G26" s="110" t="s">
        <v>162</v>
      </c>
      <c r="H26" s="110"/>
      <c r="I26" s="110"/>
      <c r="J26" s="111"/>
      <c r="K26" s="111"/>
      <c r="L26" s="111"/>
      <c r="M26" s="111"/>
      <c r="N26" s="111"/>
    </row>
    <row r="27" spans="1:14" s="112" customFormat="1" ht="51">
      <c r="A27" s="107"/>
      <c r="B27" s="107"/>
      <c r="C27" s="107"/>
      <c r="D27" s="107"/>
      <c r="E27" s="108" t="s">
        <v>512</v>
      </c>
      <c r="F27" s="109" t="s">
        <v>533</v>
      </c>
      <c r="G27" s="110" t="s">
        <v>162</v>
      </c>
      <c r="H27" s="110"/>
      <c r="I27" s="110"/>
      <c r="J27" s="111"/>
      <c r="K27" s="111"/>
      <c r="L27" s="111"/>
      <c r="M27" s="111"/>
      <c r="N27" s="111"/>
    </row>
    <row r="28" spans="1:14" s="112" customFormat="1" ht="76.5">
      <c r="A28" s="107"/>
      <c r="B28" s="107"/>
      <c r="C28" s="107"/>
      <c r="D28" s="107"/>
      <c r="E28" s="113" t="s">
        <v>514</v>
      </c>
      <c r="F28" s="109" t="s">
        <v>533</v>
      </c>
      <c r="G28" s="110" t="s">
        <v>162</v>
      </c>
      <c r="H28" s="114"/>
      <c r="I28" s="114"/>
      <c r="J28" s="115"/>
      <c r="K28" s="115"/>
      <c r="L28" s="115"/>
      <c r="M28" s="115"/>
      <c r="N28" s="115"/>
    </row>
    <row r="29" spans="1:14" ht="15">
      <c r="A29" s="315"/>
      <c r="B29" s="315"/>
      <c r="C29" s="315"/>
      <c r="D29" s="315"/>
      <c r="E29" s="318" t="s">
        <v>534</v>
      </c>
      <c r="F29" s="109" t="s">
        <v>557</v>
      </c>
      <c r="G29" s="148" t="s">
        <v>142</v>
      </c>
      <c r="H29" s="232">
        <v>1477724</v>
      </c>
      <c r="I29" s="233">
        <v>932067</v>
      </c>
      <c r="J29" s="149">
        <v>56849.9</v>
      </c>
      <c r="K29" s="149">
        <v>56849.9</v>
      </c>
      <c r="L29" s="230">
        <v>49195.5</v>
      </c>
      <c r="M29" s="149">
        <f>L29/J29*100</f>
        <v>86.53577227048773</v>
      </c>
      <c r="N29" s="149">
        <f>L29/K29*100</f>
        <v>86.53577227048773</v>
      </c>
    </row>
    <row r="30" spans="1:14" ht="15">
      <c r="A30" s="316"/>
      <c r="B30" s="316"/>
      <c r="C30" s="316"/>
      <c r="D30" s="316"/>
      <c r="E30" s="319"/>
      <c r="F30" s="109" t="s">
        <v>555</v>
      </c>
      <c r="G30" s="148" t="s">
        <v>264</v>
      </c>
      <c r="H30" s="233">
        <v>30084</v>
      </c>
      <c r="I30" s="233">
        <v>20576</v>
      </c>
      <c r="J30" s="149">
        <v>1760</v>
      </c>
      <c r="K30" s="149">
        <v>1760</v>
      </c>
      <c r="L30" s="230">
        <v>774</v>
      </c>
      <c r="M30" s="149">
        <f aca="true" t="shared" si="0" ref="M30:M43">L30/J30*100</f>
        <v>43.97727272727273</v>
      </c>
      <c r="N30" s="149">
        <f aca="true" t="shared" si="1" ref="N30:N43">L30/K30*100</f>
        <v>43.97727272727273</v>
      </c>
    </row>
    <row r="31" spans="1:14" ht="15">
      <c r="A31" s="316"/>
      <c r="B31" s="316"/>
      <c r="C31" s="316"/>
      <c r="D31" s="316"/>
      <c r="E31" s="319"/>
      <c r="F31" s="109" t="s">
        <v>556</v>
      </c>
      <c r="G31" s="148" t="s">
        <v>142</v>
      </c>
      <c r="H31" s="233">
        <v>293100</v>
      </c>
      <c r="I31" s="233">
        <v>265371</v>
      </c>
      <c r="J31" s="149">
        <v>135908.1</v>
      </c>
      <c r="K31" s="149">
        <v>135908.1</v>
      </c>
      <c r="L31" s="230">
        <v>37436.6</v>
      </c>
      <c r="M31" s="149">
        <f t="shared" si="0"/>
        <v>27.54552524831117</v>
      </c>
      <c r="N31" s="149">
        <f t="shared" si="1"/>
        <v>27.54552524831117</v>
      </c>
    </row>
    <row r="32" spans="1:14" ht="25.5">
      <c r="A32" s="316"/>
      <c r="B32" s="316"/>
      <c r="C32" s="316"/>
      <c r="D32" s="316"/>
      <c r="E32" s="319"/>
      <c r="F32" s="109" t="s">
        <v>559</v>
      </c>
      <c r="G32" s="150" t="s">
        <v>606</v>
      </c>
      <c r="H32" s="233">
        <v>4300</v>
      </c>
      <c r="I32" s="233">
        <v>4694</v>
      </c>
      <c r="J32" s="149">
        <v>484.5</v>
      </c>
      <c r="K32" s="149">
        <v>484.5</v>
      </c>
      <c r="L32" s="231">
        <v>424.5</v>
      </c>
      <c r="M32" s="149">
        <f t="shared" si="0"/>
        <v>87.61609907120743</v>
      </c>
      <c r="N32" s="149">
        <f t="shared" si="1"/>
        <v>87.61609907120743</v>
      </c>
    </row>
    <row r="33" spans="1:14" ht="15">
      <c r="A33" s="316"/>
      <c r="B33" s="316"/>
      <c r="C33" s="316"/>
      <c r="D33" s="316"/>
      <c r="E33" s="319"/>
      <c r="F33" s="109" t="s">
        <v>503</v>
      </c>
      <c r="G33" s="148" t="s">
        <v>142</v>
      </c>
      <c r="H33" s="233">
        <v>464890</v>
      </c>
      <c r="I33" s="233">
        <v>255153</v>
      </c>
      <c r="J33" s="149">
        <v>20090.9</v>
      </c>
      <c r="K33" s="149">
        <v>20090.9</v>
      </c>
      <c r="L33" s="230">
        <v>12287</v>
      </c>
      <c r="M33" s="149">
        <f t="shared" si="0"/>
        <v>61.157041247529975</v>
      </c>
      <c r="N33" s="149">
        <f t="shared" si="1"/>
        <v>61.157041247529975</v>
      </c>
    </row>
    <row r="34" spans="1:14" ht="15">
      <c r="A34" s="316"/>
      <c r="B34" s="316"/>
      <c r="C34" s="316"/>
      <c r="D34" s="316"/>
      <c r="E34" s="319"/>
      <c r="F34" s="109" t="s">
        <v>558</v>
      </c>
      <c r="G34" s="148" t="s">
        <v>264</v>
      </c>
      <c r="H34" s="233">
        <v>163</v>
      </c>
      <c r="I34" s="233">
        <v>125</v>
      </c>
      <c r="J34" s="149">
        <v>141.6</v>
      </c>
      <c r="K34" s="149">
        <v>141.6</v>
      </c>
      <c r="L34" s="230">
        <v>32</v>
      </c>
      <c r="M34" s="149">
        <f t="shared" si="0"/>
        <v>22.598870056497177</v>
      </c>
      <c r="N34" s="149">
        <f t="shared" si="1"/>
        <v>22.598870056497177</v>
      </c>
    </row>
    <row r="35" spans="1:14" ht="15">
      <c r="A35" s="316"/>
      <c r="B35" s="316"/>
      <c r="C35" s="316"/>
      <c r="D35" s="316"/>
      <c r="E35" s="319"/>
      <c r="F35" s="109" t="s">
        <v>553</v>
      </c>
      <c r="G35" s="148" t="s">
        <v>264</v>
      </c>
      <c r="H35" s="233">
        <v>20</v>
      </c>
      <c r="I35" s="233">
        <v>25</v>
      </c>
      <c r="J35" s="149">
        <v>5.3</v>
      </c>
      <c r="K35" s="149">
        <v>5.3</v>
      </c>
      <c r="L35" s="230">
        <v>1.84</v>
      </c>
      <c r="M35" s="149">
        <f t="shared" si="0"/>
        <v>34.716981132075475</v>
      </c>
      <c r="N35" s="149">
        <f t="shared" si="1"/>
        <v>34.716981132075475</v>
      </c>
    </row>
    <row r="36" spans="1:14" ht="15">
      <c r="A36" s="317"/>
      <c r="B36" s="317"/>
      <c r="C36" s="317"/>
      <c r="D36" s="317"/>
      <c r="E36" s="320"/>
      <c r="F36" s="109" t="s">
        <v>554</v>
      </c>
      <c r="G36" s="148" t="s">
        <v>264</v>
      </c>
      <c r="H36" s="232">
        <v>267015</v>
      </c>
      <c r="I36" s="233">
        <v>4694</v>
      </c>
      <c r="J36" s="149">
        <v>11087.7</v>
      </c>
      <c r="K36" s="149">
        <v>11087.7</v>
      </c>
      <c r="L36" s="230">
        <v>8473</v>
      </c>
      <c r="M36" s="149">
        <f t="shared" si="0"/>
        <v>76.4180127528703</v>
      </c>
      <c r="N36" s="149">
        <f t="shared" si="1"/>
        <v>76.4180127528703</v>
      </c>
    </row>
    <row r="37" spans="1:14" ht="27.75" customHeight="1">
      <c r="A37" s="107"/>
      <c r="B37" s="107"/>
      <c r="C37" s="107"/>
      <c r="D37" s="107"/>
      <c r="E37" s="116" t="s">
        <v>535</v>
      </c>
      <c r="F37" s="117" t="s">
        <v>555</v>
      </c>
      <c r="G37" s="148" t="s">
        <v>264</v>
      </c>
      <c r="H37" s="234">
        <v>1011124</v>
      </c>
      <c r="I37" s="234">
        <v>843213</v>
      </c>
      <c r="J37" s="149">
        <v>22610.6</v>
      </c>
      <c r="K37" s="149">
        <v>22610.6</v>
      </c>
      <c r="L37" s="231">
        <v>14187.9</v>
      </c>
      <c r="M37" s="149">
        <f t="shared" si="0"/>
        <v>62.748887689844594</v>
      </c>
      <c r="N37" s="149">
        <f t="shared" si="1"/>
        <v>62.748887689844594</v>
      </c>
    </row>
    <row r="38" spans="1:14" ht="15">
      <c r="A38" s="308"/>
      <c r="B38" s="308"/>
      <c r="C38" s="308"/>
      <c r="D38" s="308"/>
      <c r="E38" s="311" t="s">
        <v>536</v>
      </c>
      <c r="F38" s="129" t="s">
        <v>555</v>
      </c>
      <c r="G38" s="148" t="s">
        <v>264</v>
      </c>
      <c r="H38" s="233">
        <v>26</v>
      </c>
      <c r="I38" s="233">
        <v>24</v>
      </c>
      <c r="J38" s="149">
        <v>4.8</v>
      </c>
      <c r="K38" s="149">
        <v>4.8</v>
      </c>
      <c r="L38" s="230">
        <v>1.2</v>
      </c>
      <c r="M38" s="149">
        <f t="shared" si="0"/>
        <v>25</v>
      </c>
      <c r="N38" s="149">
        <f t="shared" si="1"/>
        <v>25</v>
      </c>
    </row>
    <row r="39" spans="1:14" ht="15">
      <c r="A39" s="309"/>
      <c r="B39" s="309"/>
      <c r="C39" s="309"/>
      <c r="D39" s="309"/>
      <c r="E39" s="311"/>
      <c r="F39" s="129" t="s">
        <v>556</v>
      </c>
      <c r="G39" s="148" t="s">
        <v>142</v>
      </c>
      <c r="H39" s="233">
        <v>90</v>
      </c>
      <c r="I39" s="233">
        <v>148</v>
      </c>
      <c r="J39" s="149">
        <v>22.2</v>
      </c>
      <c r="K39" s="149">
        <v>22.2</v>
      </c>
      <c r="L39" s="230">
        <v>10.19</v>
      </c>
      <c r="M39" s="149">
        <f t="shared" si="0"/>
        <v>45.9009009009009</v>
      </c>
      <c r="N39" s="149">
        <f t="shared" si="1"/>
        <v>45.9009009009009</v>
      </c>
    </row>
    <row r="40" spans="1:14" ht="15">
      <c r="A40" s="309"/>
      <c r="B40" s="309"/>
      <c r="C40" s="309"/>
      <c r="D40" s="309"/>
      <c r="E40" s="311"/>
      <c r="F40" s="129" t="s">
        <v>558</v>
      </c>
      <c r="G40" s="148" t="s">
        <v>264</v>
      </c>
      <c r="H40" s="233">
        <v>4296</v>
      </c>
      <c r="I40" s="233">
        <v>1993</v>
      </c>
      <c r="J40" s="149">
        <v>359.3</v>
      </c>
      <c r="K40" s="149">
        <v>359.3</v>
      </c>
      <c r="L40" s="230">
        <v>174</v>
      </c>
      <c r="M40" s="149">
        <f t="shared" si="0"/>
        <v>48.42749791260785</v>
      </c>
      <c r="N40" s="149">
        <f t="shared" si="1"/>
        <v>48.42749791260785</v>
      </c>
    </row>
    <row r="41" spans="1:14" ht="15">
      <c r="A41" s="309"/>
      <c r="B41" s="309"/>
      <c r="C41" s="309"/>
      <c r="D41" s="309"/>
      <c r="E41" s="311"/>
      <c r="F41" s="129" t="s">
        <v>553</v>
      </c>
      <c r="G41" s="148" t="s">
        <v>264</v>
      </c>
      <c r="H41" s="233">
        <v>5141</v>
      </c>
      <c r="I41" s="233">
        <v>3175</v>
      </c>
      <c r="J41" s="149">
        <v>198.1</v>
      </c>
      <c r="K41" s="149">
        <v>198.1</v>
      </c>
      <c r="L41" s="230">
        <v>131</v>
      </c>
      <c r="M41" s="149">
        <f t="shared" si="0"/>
        <v>66.12821807168096</v>
      </c>
      <c r="N41" s="149">
        <f t="shared" si="1"/>
        <v>66.12821807168096</v>
      </c>
    </row>
    <row r="42" spans="1:14" ht="15">
      <c r="A42" s="309"/>
      <c r="B42" s="309"/>
      <c r="C42" s="309"/>
      <c r="D42" s="309"/>
      <c r="E42" s="311"/>
      <c r="F42" s="129" t="s">
        <v>554</v>
      </c>
      <c r="G42" s="148" t="s">
        <v>264</v>
      </c>
      <c r="H42" s="233">
        <v>258361</v>
      </c>
      <c r="I42" s="233">
        <v>174201</v>
      </c>
      <c r="J42" s="149">
        <v>4347.6</v>
      </c>
      <c r="K42" s="149">
        <v>4347.6</v>
      </c>
      <c r="L42" s="230">
        <v>2976</v>
      </c>
      <c r="M42" s="149">
        <f t="shared" si="0"/>
        <v>68.45155948109301</v>
      </c>
      <c r="N42" s="149">
        <f t="shared" si="1"/>
        <v>68.45155948109301</v>
      </c>
    </row>
    <row r="43" spans="1:14" ht="15">
      <c r="A43" s="310"/>
      <c r="B43" s="310"/>
      <c r="C43" s="310"/>
      <c r="D43" s="310"/>
      <c r="E43" s="311"/>
      <c r="F43" s="129" t="s">
        <v>560</v>
      </c>
      <c r="G43" s="148" t="s">
        <v>142</v>
      </c>
      <c r="H43" s="233">
        <v>61245</v>
      </c>
      <c r="I43" s="233">
        <v>41051</v>
      </c>
      <c r="J43" s="149">
        <v>13755.3</v>
      </c>
      <c r="K43" s="149">
        <v>13755.3</v>
      </c>
      <c r="L43" s="230">
        <v>3670</v>
      </c>
      <c r="M43" s="149">
        <f t="shared" si="0"/>
        <v>26.680624922757048</v>
      </c>
      <c r="N43" s="149">
        <f t="shared" si="1"/>
        <v>26.680624922757048</v>
      </c>
    </row>
  </sheetData>
  <sheetProtection selectLockedCells="1" selectUnlockedCells="1"/>
  <mergeCells count="39">
    <mergeCell ref="A6:E6"/>
    <mergeCell ref="J8:L8"/>
    <mergeCell ref="M8:N8"/>
    <mergeCell ref="A8:C8"/>
    <mergeCell ref="D8:D9"/>
    <mergeCell ref="E8:E9"/>
    <mergeCell ref="G8:G9"/>
    <mergeCell ref="H8:I8"/>
    <mergeCell ref="F8:F9"/>
    <mergeCell ref="J1:N1"/>
    <mergeCell ref="J2:N2"/>
    <mergeCell ref="A3:N3"/>
    <mergeCell ref="A4:E4"/>
    <mergeCell ref="D5:F5"/>
    <mergeCell ref="E14:E15"/>
    <mergeCell ref="A11:A12"/>
    <mergeCell ref="B11:B12"/>
    <mergeCell ref="C11:C12"/>
    <mergeCell ref="D11:D12"/>
    <mergeCell ref="E11:E12"/>
    <mergeCell ref="A29:A36"/>
    <mergeCell ref="B29:B36"/>
    <mergeCell ref="C29:C36"/>
    <mergeCell ref="D29:D36"/>
    <mergeCell ref="E29:E36"/>
    <mergeCell ref="A14:A15"/>
    <mergeCell ref="B14:B15"/>
    <mergeCell ref="C14:C15"/>
    <mergeCell ref="D14:D15"/>
    <mergeCell ref="A38:A43"/>
    <mergeCell ref="B38:B43"/>
    <mergeCell ref="C38:C43"/>
    <mergeCell ref="D38:D43"/>
    <mergeCell ref="E38:E43"/>
    <mergeCell ref="A17:A18"/>
    <mergeCell ref="B17:B18"/>
    <mergeCell ref="C17:C18"/>
    <mergeCell ref="D17:D18"/>
    <mergeCell ref="E17:E18"/>
  </mergeCells>
  <printOptions/>
  <pageMargins left="0.5902777777777778" right="0.26" top="0.49" bottom="0.46" header="0.31527777777777777" footer="0.3"/>
  <pageSetup fitToHeight="0" fitToWidth="1" horizontalDpi="300" verticalDpi="300" orientation="landscape" paperSize="9" scale="86" r:id="rId1"/>
  <headerFooter alignWithMargins="0">
    <oddHeader>&amp;C&amp;P</oddHeader>
  </headerFooter>
  <rowBreaks count="1" manualBreakCount="1">
    <brk id="2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09"/>
  <sheetViews>
    <sheetView tabSelected="1" view="pageBreakPreview" zoomScale="90" zoomScaleNormal="90" zoomScaleSheetLayoutView="90" zoomScalePageLayoutView="0" workbookViewId="0" topLeftCell="A126">
      <selection activeCell="K38" sqref="K1:L16384"/>
    </sheetView>
  </sheetViews>
  <sheetFormatPr defaultColWidth="6.421875" defaultRowHeight="15"/>
  <cols>
    <col min="1" max="1" width="5.28125" style="3" customWidth="1"/>
    <col min="2" max="2" width="6.421875" style="3" customWidth="1"/>
    <col min="3" max="3" width="4.421875" style="3" customWidth="1"/>
    <col min="4" max="4" width="59.00390625" style="3" customWidth="1"/>
    <col min="5" max="5" width="12.7109375" style="3" customWidth="1"/>
    <col min="6" max="6" width="12.7109375" style="35" customWidth="1"/>
    <col min="7" max="7" width="12.7109375" style="3" customWidth="1"/>
    <col min="8" max="9" width="12.7109375" style="35" customWidth="1"/>
    <col min="10" max="10" width="21.140625" style="35" customWidth="1"/>
    <col min="11" max="12" width="9.140625" style="3" hidden="1" customWidth="1"/>
    <col min="13" max="248" width="9.140625" style="3" customWidth="1"/>
    <col min="249" max="249" width="5.28125" style="3" customWidth="1"/>
    <col min="250" max="16384" width="6.421875" style="3" customWidth="1"/>
  </cols>
  <sheetData>
    <row r="1" spans="1:10" ht="15">
      <c r="A1" s="4"/>
      <c r="B1" s="4"/>
      <c r="C1" s="4"/>
      <c r="D1" s="4"/>
      <c r="E1" s="4"/>
      <c r="G1" s="356" t="s">
        <v>669</v>
      </c>
      <c r="H1" s="356"/>
      <c r="I1" s="357"/>
      <c r="J1" s="357"/>
    </row>
    <row r="2" spans="1:10" ht="15" customHeight="1">
      <c r="A2" s="54"/>
      <c r="B2" s="54"/>
      <c r="C2" s="54"/>
      <c r="D2" s="54"/>
      <c r="E2" s="54"/>
      <c r="G2" s="358"/>
      <c r="H2" s="358"/>
      <c r="I2" s="359"/>
      <c r="J2" s="359"/>
    </row>
    <row r="3" spans="1:7" ht="15" customHeight="1">
      <c r="A3" s="54"/>
      <c r="B3" s="54"/>
      <c r="C3" s="54"/>
      <c r="D3" s="54"/>
      <c r="E3" s="54"/>
      <c r="G3" s="35"/>
    </row>
    <row r="4" spans="1:10" ht="15">
      <c r="A4" s="360" t="s">
        <v>668</v>
      </c>
      <c r="B4" s="360"/>
      <c r="C4" s="360"/>
      <c r="D4" s="360"/>
      <c r="E4" s="360"/>
      <c r="F4" s="360"/>
      <c r="G4" s="360"/>
      <c r="H4" s="360"/>
      <c r="I4" s="360"/>
      <c r="J4" s="360"/>
    </row>
    <row r="5" spans="1:7" ht="15">
      <c r="A5" s="54"/>
      <c r="B5" s="142"/>
      <c r="C5" s="142"/>
      <c r="D5" s="142"/>
      <c r="E5" s="142"/>
      <c r="F5" s="55"/>
      <c r="G5" s="35"/>
    </row>
    <row r="6" spans="1:10" s="28" customFormat="1" ht="24.75" customHeight="1">
      <c r="A6" s="143" t="s">
        <v>58</v>
      </c>
      <c r="B6" s="143"/>
      <c r="C6" s="143"/>
      <c r="D6" s="143"/>
      <c r="E6" s="332" t="s">
        <v>237</v>
      </c>
      <c r="F6" s="332"/>
      <c r="G6" s="332"/>
      <c r="H6" s="332"/>
      <c r="I6" s="332"/>
      <c r="J6" s="332"/>
    </row>
    <row r="7" spans="1:10" s="28" customFormat="1" ht="15">
      <c r="A7" s="361" t="s">
        <v>120</v>
      </c>
      <c r="B7" s="362"/>
      <c r="C7" s="362"/>
      <c r="D7" s="362"/>
      <c r="E7" s="361" t="s">
        <v>72</v>
      </c>
      <c r="F7" s="361"/>
      <c r="G7" s="361"/>
      <c r="H7" s="361"/>
      <c r="I7" s="361"/>
      <c r="J7" s="361"/>
    </row>
    <row r="8" spans="1:7" ht="15">
      <c r="A8" s="144"/>
      <c r="B8" s="51"/>
      <c r="C8" s="51"/>
      <c r="D8" s="51"/>
      <c r="E8" s="144"/>
      <c r="F8" s="55"/>
      <c r="G8" s="35"/>
    </row>
    <row r="9" spans="1:10" s="35" customFormat="1" ht="15" customHeight="1">
      <c r="A9" s="363" t="s">
        <v>65</v>
      </c>
      <c r="B9" s="364"/>
      <c r="C9" s="365" t="s">
        <v>121</v>
      </c>
      <c r="D9" s="336" t="s">
        <v>122</v>
      </c>
      <c r="E9" s="336" t="s">
        <v>123</v>
      </c>
      <c r="F9" s="194"/>
      <c r="G9" s="195"/>
      <c r="H9" s="195"/>
      <c r="I9" s="195"/>
      <c r="J9" s="333" t="s">
        <v>671</v>
      </c>
    </row>
    <row r="10" spans="1:10" s="35" customFormat="1" ht="34.5" customHeight="1">
      <c r="A10" s="364"/>
      <c r="B10" s="364"/>
      <c r="C10" s="365"/>
      <c r="D10" s="341"/>
      <c r="E10" s="341"/>
      <c r="F10" s="336" t="s">
        <v>71</v>
      </c>
      <c r="G10" s="342" t="s">
        <v>167</v>
      </c>
      <c r="H10" s="343"/>
      <c r="I10" s="336" t="s">
        <v>670</v>
      </c>
      <c r="J10" s="334"/>
    </row>
    <row r="11" spans="1:10" s="35" customFormat="1" ht="36" customHeight="1">
      <c r="A11" s="146" t="s">
        <v>39</v>
      </c>
      <c r="B11" s="146" t="s">
        <v>52</v>
      </c>
      <c r="C11" s="365"/>
      <c r="D11" s="337"/>
      <c r="E11" s="337"/>
      <c r="F11" s="337"/>
      <c r="G11" s="193" t="s">
        <v>666</v>
      </c>
      <c r="H11" s="225" t="s">
        <v>667</v>
      </c>
      <c r="I11" s="337"/>
      <c r="J11" s="335"/>
    </row>
    <row r="12" spans="1:10" s="37" customFormat="1" ht="31.5" customHeight="1">
      <c r="A12" s="59">
        <v>17</v>
      </c>
      <c r="B12" s="59"/>
      <c r="C12" s="59"/>
      <c r="D12" s="338" t="s">
        <v>238</v>
      </c>
      <c r="E12" s="339"/>
      <c r="F12" s="339"/>
      <c r="G12" s="339"/>
      <c r="H12" s="339"/>
      <c r="I12" s="339"/>
      <c r="J12" s="339"/>
    </row>
    <row r="13" spans="1:10" s="35" customFormat="1" ht="36" customHeight="1">
      <c r="A13" s="146">
        <v>17</v>
      </c>
      <c r="B13" s="145" t="s">
        <v>461</v>
      </c>
      <c r="C13" s="146">
        <v>1</v>
      </c>
      <c r="D13" s="40" t="s">
        <v>723</v>
      </c>
      <c r="E13" s="30" t="s">
        <v>223</v>
      </c>
      <c r="F13" s="41">
        <v>99.6</v>
      </c>
      <c r="G13" s="41">
        <v>100.7</v>
      </c>
      <c r="H13" s="41">
        <v>100.5</v>
      </c>
      <c r="I13" s="41" t="s">
        <v>711</v>
      </c>
      <c r="J13" s="41"/>
    </row>
    <row r="14" spans="1:10" s="35" customFormat="1" ht="35.25" customHeight="1">
      <c r="A14" s="146">
        <v>17</v>
      </c>
      <c r="B14" s="145" t="s">
        <v>461</v>
      </c>
      <c r="C14" s="146">
        <v>2</v>
      </c>
      <c r="D14" s="40" t="s">
        <v>125</v>
      </c>
      <c r="E14" s="30" t="s">
        <v>223</v>
      </c>
      <c r="F14" s="41">
        <v>94</v>
      </c>
      <c r="G14" s="41">
        <v>100.8</v>
      </c>
      <c r="H14" s="41"/>
      <c r="I14" s="41"/>
      <c r="J14" s="344" t="s">
        <v>708</v>
      </c>
    </row>
    <row r="15" spans="1:10" s="35" customFormat="1" ht="37.5" customHeight="1">
      <c r="A15" s="146">
        <v>17</v>
      </c>
      <c r="B15" s="145" t="s">
        <v>461</v>
      </c>
      <c r="C15" s="146">
        <v>3</v>
      </c>
      <c r="D15" s="40" t="s">
        <v>126</v>
      </c>
      <c r="E15" s="30" t="s">
        <v>223</v>
      </c>
      <c r="F15" s="41">
        <v>103.6</v>
      </c>
      <c r="G15" s="41">
        <v>100.6</v>
      </c>
      <c r="H15" s="41"/>
      <c r="I15" s="41"/>
      <c r="J15" s="345"/>
    </row>
    <row r="16" spans="1:10" s="35" customFormat="1" ht="36" customHeight="1">
      <c r="A16" s="146">
        <v>17</v>
      </c>
      <c r="B16" s="145" t="s">
        <v>461</v>
      </c>
      <c r="C16" s="146">
        <v>4</v>
      </c>
      <c r="D16" s="40" t="s">
        <v>127</v>
      </c>
      <c r="E16" s="30" t="s">
        <v>223</v>
      </c>
      <c r="F16" s="41">
        <v>107.2</v>
      </c>
      <c r="G16" s="41">
        <v>104</v>
      </c>
      <c r="H16" s="41"/>
      <c r="I16" s="41"/>
      <c r="J16" s="345"/>
    </row>
    <row r="17" spans="1:10" s="35" customFormat="1" ht="36" customHeight="1">
      <c r="A17" s="146">
        <v>17</v>
      </c>
      <c r="B17" s="145" t="s">
        <v>461</v>
      </c>
      <c r="C17" s="146">
        <v>5</v>
      </c>
      <c r="D17" s="40" t="s">
        <v>128</v>
      </c>
      <c r="E17" s="30" t="s">
        <v>223</v>
      </c>
      <c r="F17" s="41">
        <v>88.4</v>
      </c>
      <c r="G17" s="41">
        <v>105.1</v>
      </c>
      <c r="H17" s="41"/>
      <c r="I17" s="41"/>
      <c r="J17" s="346"/>
    </row>
    <row r="18" spans="1:10" s="35" customFormat="1" ht="56.25" customHeight="1">
      <c r="A18" s="146">
        <v>17</v>
      </c>
      <c r="B18" s="145" t="s">
        <v>461</v>
      </c>
      <c r="C18" s="146">
        <v>6</v>
      </c>
      <c r="D18" s="40" t="s">
        <v>609</v>
      </c>
      <c r="E18" s="30" t="s">
        <v>223</v>
      </c>
      <c r="F18" s="41">
        <v>11.2</v>
      </c>
      <c r="G18" s="41">
        <v>8.7</v>
      </c>
      <c r="H18" s="41"/>
      <c r="I18" s="41"/>
      <c r="J18" s="41" t="s">
        <v>710</v>
      </c>
    </row>
    <row r="19" spans="1:10" s="35" customFormat="1" ht="40.5" customHeight="1">
      <c r="A19" s="80">
        <v>17</v>
      </c>
      <c r="B19" s="79" t="s">
        <v>461</v>
      </c>
      <c r="C19" s="80">
        <v>7</v>
      </c>
      <c r="D19" s="40" t="s">
        <v>610</v>
      </c>
      <c r="E19" s="30" t="s">
        <v>129</v>
      </c>
      <c r="F19" s="42">
        <v>19170</v>
      </c>
      <c r="G19" s="42">
        <f>F19*1.05</f>
        <v>20128.5</v>
      </c>
      <c r="H19" s="42">
        <v>17669</v>
      </c>
      <c r="I19" s="42">
        <f>H19/G19*100</f>
        <v>87.78100702983332</v>
      </c>
      <c r="J19" s="42" t="s">
        <v>712</v>
      </c>
    </row>
    <row r="20" spans="1:10" s="35" customFormat="1" ht="41.25" customHeight="1">
      <c r="A20" s="146">
        <v>17</v>
      </c>
      <c r="B20" s="145" t="s">
        <v>461</v>
      </c>
      <c r="C20" s="146">
        <v>8</v>
      </c>
      <c r="D20" s="40" t="s">
        <v>222</v>
      </c>
      <c r="E20" s="30" t="s">
        <v>223</v>
      </c>
      <c r="F20" s="41" t="s">
        <v>619</v>
      </c>
      <c r="G20" s="41">
        <v>5.1</v>
      </c>
      <c r="H20" s="41"/>
      <c r="I20" s="41"/>
      <c r="J20" s="32" t="s">
        <v>708</v>
      </c>
    </row>
    <row r="21" spans="1:10" s="151" customFormat="1" ht="56.25" customHeight="1">
      <c r="A21" s="146">
        <v>17</v>
      </c>
      <c r="B21" s="145" t="s">
        <v>461</v>
      </c>
      <c r="C21" s="146">
        <v>9</v>
      </c>
      <c r="D21" s="40" t="s">
        <v>611</v>
      </c>
      <c r="E21" s="30" t="s">
        <v>223</v>
      </c>
      <c r="F21" s="41">
        <v>105.9</v>
      </c>
      <c r="G21" s="41">
        <v>105</v>
      </c>
      <c r="H21" s="41"/>
      <c r="I21" s="41"/>
      <c r="J21" s="41" t="s">
        <v>710</v>
      </c>
    </row>
    <row r="22" spans="1:11" s="151" customFormat="1" ht="42.75" customHeight="1">
      <c r="A22" s="146">
        <v>17</v>
      </c>
      <c r="B22" s="145" t="s">
        <v>461</v>
      </c>
      <c r="C22" s="146">
        <v>10</v>
      </c>
      <c r="D22" s="40" t="s">
        <v>612</v>
      </c>
      <c r="E22" s="30" t="s">
        <v>613</v>
      </c>
      <c r="F22" s="152">
        <v>5.522</v>
      </c>
      <c r="G22" s="152">
        <v>5.051</v>
      </c>
      <c r="H22" s="152"/>
      <c r="I22" s="152"/>
      <c r="J22" s="228" t="s">
        <v>709</v>
      </c>
      <c r="K22" s="153">
        <v>10</v>
      </c>
    </row>
    <row r="23" spans="1:10" s="37" customFormat="1" ht="27" customHeight="1">
      <c r="A23" s="59">
        <v>17</v>
      </c>
      <c r="B23" s="43" t="s">
        <v>173</v>
      </c>
      <c r="C23" s="59"/>
      <c r="D23" s="338" t="s">
        <v>245</v>
      </c>
      <c r="E23" s="339"/>
      <c r="F23" s="339"/>
      <c r="G23" s="339"/>
      <c r="H23" s="339"/>
      <c r="I23" s="339"/>
      <c r="J23" s="339"/>
    </row>
    <row r="24" spans="1:10" s="35" customFormat="1" ht="43.5" customHeight="1">
      <c r="A24" s="146">
        <v>17</v>
      </c>
      <c r="B24" s="145" t="s">
        <v>173</v>
      </c>
      <c r="C24" s="146">
        <v>1</v>
      </c>
      <c r="D24" s="33" t="s">
        <v>614</v>
      </c>
      <c r="E24" s="30" t="s">
        <v>133</v>
      </c>
      <c r="F24" s="30">
        <v>941.2</v>
      </c>
      <c r="G24" s="30">
        <v>941.6</v>
      </c>
      <c r="H24" s="30">
        <v>953.3</v>
      </c>
      <c r="I24" s="30">
        <f>H24/G24*100</f>
        <v>101.24256584536957</v>
      </c>
      <c r="J24" s="30"/>
    </row>
    <row r="25" spans="1:10" s="35" customFormat="1" ht="38.25" customHeight="1">
      <c r="A25" s="175">
        <v>17</v>
      </c>
      <c r="B25" s="174" t="s">
        <v>173</v>
      </c>
      <c r="C25" s="174" t="s">
        <v>174</v>
      </c>
      <c r="D25" s="33" t="s">
        <v>615</v>
      </c>
      <c r="E25" s="30" t="s">
        <v>131</v>
      </c>
      <c r="F25" s="30">
        <v>371.9</v>
      </c>
      <c r="G25" s="30">
        <v>510</v>
      </c>
      <c r="H25" s="30"/>
      <c r="I25" s="30"/>
      <c r="J25" s="30" t="s">
        <v>698</v>
      </c>
    </row>
    <row r="26" spans="1:10" s="35" customFormat="1" ht="37.5" customHeight="1">
      <c r="A26" s="175">
        <v>17</v>
      </c>
      <c r="B26" s="174" t="s">
        <v>173</v>
      </c>
      <c r="C26" s="174" t="s">
        <v>417</v>
      </c>
      <c r="D26" s="33" t="s">
        <v>616</v>
      </c>
      <c r="E26" s="30" t="s">
        <v>132</v>
      </c>
      <c r="F26" s="30">
        <v>227.1</v>
      </c>
      <c r="G26" s="30">
        <v>180.5</v>
      </c>
      <c r="H26" s="30"/>
      <c r="I26" s="30"/>
      <c r="J26" s="30" t="s">
        <v>698</v>
      </c>
    </row>
    <row r="27" spans="1:10" s="35" customFormat="1" ht="54" customHeight="1">
      <c r="A27" s="146">
        <v>17</v>
      </c>
      <c r="B27" s="145" t="s">
        <v>173</v>
      </c>
      <c r="C27" s="146">
        <v>4</v>
      </c>
      <c r="D27" s="33" t="s">
        <v>617</v>
      </c>
      <c r="E27" s="30" t="s">
        <v>131</v>
      </c>
      <c r="F27" s="30">
        <v>16.7</v>
      </c>
      <c r="G27" s="30">
        <v>17</v>
      </c>
      <c r="H27" s="30"/>
      <c r="I27" s="30"/>
      <c r="J27" s="30" t="s">
        <v>698</v>
      </c>
    </row>
    <row r="28" spans="1:10" s="35" customFormat="1" ht="48.75" customHeight="1">
      <c r="A28" s="146">
        <v>17</v>
      </c>
      <c r="B28" s="145" t="s">
        <v>173</v>
      </c>
      <c r="C28" s="146">
        <v>5</v>
      </c>
      <c r="D28" s="33" t="s">
        <v>618</v>
      </c>
      <c r="E28" s="30" t="s">
        <v>131</v>
      </c>
      <c r="F28" s="30" t="s">
        <v>619</v>
      </c>
      <c r="G28" s="30">
        <v>15</v>
      </c>
      <c r="H28" s="30"/>
      <c r="I28" s="30"/>
      <c r="J28" s="30" t="s">
        <v>698</v>
      </c>
    </row>
    <row r="29" spans="1:10" s="35" customFormat="1" ht="43.5" customHeight="1">
      <c r="A29" s="146">
        <v>17</v>
      </c>
      <c r="B29" s="145" t="s">
        <v>173</v>
      </c>
      <c r="C29" s="146">
        <v>6</v>
      </c>
      <c r="D29" s="33" t="s">
        <v>415</v>
      </c>
      <c r="E29" s="30" t="s">
        <v>133</v>
      </c>
      <c r="F29" s="30">
        <v>9.946</v>
      </c>
      <c r="G29" s="30">
        <v>2.1</v>
      </c>
      <c r="H29" s="30"/>
      <c r="I29" s="30"/>
      <c r="J29" s="30" t="s">
        <v>703</v>
      </c>
    </row>
    <row r="30" spans="1:10" s="35" customFormat="1" ht="29.25" customHeight="1">
      <c r="A30" s="146">
        <v>17</v>
      </c>
      <c r="B30" s="145" t="s">
        <v>173</v>
      </c>
      <c r="C30" s="146">
        <v>7</v>
      </c>
      <c r="D30" s="33" t="s">
        <v>134</v>
      </c>
      <c r="E30" s="30" t="s">
        <v>131</v>
      </c>
      <c r="F30" s="44">
        <v>70.3</v>
      </c>
      <c r="G30" s="44">
        <v>68</v>
      </c>
      <c r="H30" s="44">
        <v>31.8</v>
      </c>
      <c r="I30" s="30">
        <f>H30/G30*100</f>
        <v>46.76470588235294</v>
      </c>
      <c r="J30" s="44"/>
    </row>
    <row r="31" spans="1:10" s="35" customFormat="1" ht="20.25" customHeight="1">
      <c r="A31" s="146">
        <v>17</v>
      </c>
      <c r="B31" s="145" t="s">
        <v>173</v>
      </c>
      <c r="C31" s="146">
        <v>8</v>
      </c>
      <c r="D31" s="33" t="s">
        <v>135</v>
      </c>
      <c r="E31" s="30" t="s">
        <v>131</v>
      </c>
      <c r="F31" s="44">
        <v>7.2</v>
      </c>
      <c r="G31" s="44">
        <v>4</v>
      </c>
      <c r="H31" s="44">
        <v>4.08</v>
      </c>
      <c r="I31" s="30">
        <f>H31/G31*100</f>
        <v>102</v>
      </c>
      <c r="J31" s="44"/>
    </row>
    <row r="32" spans="1:10" s="35" customFormat="1" ht="27.75" customHeight="1">
      <c r="A32" s="146">
        <v>17</v>
      </c>
      <c r="B32" s="145" t="s">
        <v>173</v>
      </c>
      <c r="C32" s="146">
        <v>9</v>
      </c>
      <c r="D32" s="33" t="s">
        <v>258</v>
      </c>
      <c r="E32" s="30" t="s">
        <v>131</v>
      </c>
      <c r="F32" s="44">
        <v>3.9</v>
      </c>
      <c r="G32" s="44">
        <v>1.6</v>
      </c>
      <c r="H32" s="44">
        <v>2.4</v>
      </c>
      <c r="I32" s="30">
        <f>H32/G32*100</f>
        <v>149.99999999999997</v>
      </c>
      <c r="J32" s="44"/>
    </row>
    <row r="33" spans="1:11" s="35" customFormat="1" ht="33" customHeight="1">
      <c r="A33" s="159">
        <v>17</v>
      </c>
      <c r="B33" s="158" t="s">
        <v>173</v>
      </c>
      <c r="C33" s="159">
        <v>10</v>
      </c>
      <c r="D33" s="162" t="s">
        <v>641</v>
      </c>
      <c r="E33" s="30" t="s">
        <v>640</v>
      </c>
      <c r="F33" s="30">
        <v>8.7</v>
      </c>
      <c r="G33" s="30">
        <v>2.5</v>
      </c>
      <c r="H33" s="30"/>
      <c r="I33" s="30"/>
      <c r="J33" s="30" t="s">
        <v>704</v>
      </c>
      <c r="K33" s="35">
        <v>10</v>
      </c>
    </row>
    <row r="34" spans="1:10" s="37" customFormat="1" ht="22.5" customHeight="1" hidden="1">
      <c r="A34" s="59">
        <v>17</v>
      </c>
      <c r="B34" s="43" t="s">
        <v>174</v>
      </c>
      <c r="C34" s="59"/>
      <c r="D34" s="338" t="s">
        <v>246</v>
      </c>
      <c r="E34" s="339"/>
      <c r="F34" s="339"/>
      <c r="G34" s="339"/>
      <c r="H34" s="339"/>
      <c r="I34" s="339"/>
      <c r="J34" s="339"/>
    </row>
    <row r="35" spans="1:10" s="37" customFormat="1" ht="28.5" customHeight="1" hidden="1">
      <c r="A35" s="177">
        <v>17</v>
      </c>
      <c r="B35" s="176" t="s">
        <v>174</v>
      </c>
      <c r="C35" s="177">
        <v>1</v>
      </c>
      <c r="D35" s="33" t="s">
        <v>136</v>
      </c>
      <c r="E35" s="30" t="s">
        <v>131</v>
      </c>
      <c r="F35" s="32">
        <v>183.4</v>
      </c>
      <c r="G35" s="32" t="s">
        <v>619</v>
      </c>
      <c r="H35" s="32"/>
      <c r="I35" s="32"/>
      <c r="J35" s="32"/>
    </row>
    <row r="36" spans="1:10" s="37" customFormat="1" ht="19.5" customHeight="1" hidden="1">
      <c r="A36" s="177">
        <v>17</v>
      </c>
      <c r="B36" s="176" t="s">
        <v>174</v>
      </c>
      <c r="C36" s="177">
        <v>2</v>
      </c>
      <c r="D36" s="33" t="s">
        <v>138</v>
      </c>
      <c r="E36" s="30" t="s">
        <v>131</v>
      </c>
      <c r="F36" s="41">
        <v>27.8</v>
      </c>
      <c r="G36" s="41" t="s">
        <v>619</v>
      </c>
      <c r="H36" s="41"/>
      <c r="I36" s="41"/>
      <c r="J36" s="41"/>
    </row>
    <row r="37" spans="1:10" s="37" customFormat="1" ht="19.5" customHeight="1" hidden="1">
      <c r="A37" s="177">
        <v>17</v>
      </c>
      <c r="B37" s="176" t="s">
        <v>174</v>
      </c>
      <c r="C37" s="177">
        <v>3</v>
      </c>
      <c r="D37" s="33" t="s">
        <v>139</v>
      </c>
      <c r="E37" s="30" t="s">
        <v>131</v>
      </c>
      <c r="F37" s="30">
        <v>10</v>
      </c>
      <c r="G37" s="30" t="s">
        <v>619</v>
      </c>
      <c r="H37" s="30"/>
      <c r="I37" s="30"/>
      <c r="J37" s="30"/>
    </row>
    <row r="38" spans="1:10" s="37" customFormat="1" ht="19.5" customHeight="1">
      <c r="A38" s="59">
        <v>17</v>
      </c>
      <c r="B38" s="43" t="s">
        <v>417</v>
      </c>
      <c r="C38" s="146"/>
      <c r="D38" s="338" t="s">
        <v>247</v>
      </c>
      <c r="E38" s="339"/>
      <c r="F38" s="339"/>
      <c r="G38" s="339"/>
      <c r="H38" s="339"/>
      <c r="I38" s="339"/>
      <c r="J38" s="339"/>
    </row>
    <row r="39" spans="1:10" s="37" customFormat="1" ht="58.5" customHeight="1" hidden="1">
      <c r="A39" s="146">
        <v>17</v>
      </c>
      <c r="B39" s="145" t="s">
        <v>417</v>
      </c>
      <c r="C39" s="146">
        <v>1</v>
      </c>
      <c r="D39" s="33" t="s">
        <v>141</v>
      </c>
      <c r="E39" s="30" t="s">
        <v>142</v>
      </c>
      <c r="F39" s="45">
        <v>13</v>
      </c>
      <c r="G39" s="45" t="s">
        <v>619</v>
      </c>
      <c r="H39" s="45"/>
      <c r="I39" s="45"/>
      <c r="J39" s="45"/>
    </row>
    <row r="40" spans="1:10" s="37" customFormat="1" ht="29.25" customHeight="1" hidden="1">
      <c r="A40" s="146">
        <v>17</v>
      </c>
      <c r="B40" s="145" t="s">
        <v>417</v>
      </c>
      <c r="C40" s="146">
        <v>2</v>
      </c>
      <c r="D40" s="33" t="s">
        <v>179</v>
      </c>
      <c r="E40" s="30" t="s">
        <v>142</v>
      </c>
      <c r="F40" s="45">
        <v>3</v>
      </c>
      <c r="G40" s="45" t="s">
        <v>619</v>
      </c>
      <c r="H40" s="45"/>
      <c r="I40" s="45"/>
      <c r="J40" s="45"/>
    </row>
    <row r="41" spans="1:10" s="37" customFormat="1" ht="30.75" customHeight="1" hidden="1">
      <c r="A41" s="146">
        <v>17</v>
      </c>
      <c r="B41" s="145" t="s">
        <v>417</v>
      </c>
      <c r="C41" s="146">
        <v>3</v>
      </c>
      <c r="D41" s="33" t="s">
        <v>143</v>
      </c>
      <c r="E41" s="30" t="s">
        <v>144</v>
      </c>
      <c r="F41" s="30" t="s">
        <v>619</v>
      </c>
      <c r="G41" s="32" t="s">
        <v>619</v>
      </c>
      <c r="H41" s="32"/>
      <c r="I41" s="32"/>
      <c r="J41" s="32"/>
    </row>
    <row r="42" spans="1:11" s="35" customFormat="1" ht="32.25" customHeight="1">
      <c r="A42" s="146">
        <v>17</v>
      </c>
      <c r="B42" s="145" t="s">
        <v>417</v>
      </c>
      <c r="C42" s="146">
        <v>4</v>
      </c>
      <c r="D42" s="40" t="s">
        <v>212</v>
      </c>
      <c r="E42" s="30" t="s">
        <v>145</v>
      </c>
      <c r="F42" s="38">
        <v>10050</v>
      </c>
      <c r="G42" s="38">
        <v>10150</v>
      </c>
      <c r="H42" s="38">
        <v>4700</v>
      </c>
      <c r="I42" s="39">
        <f>H42/G42*100</f>
        <v>46.30541871921182</v>
      </c>
      <c r="J42" s="38" t="s">
        <v>721</v>
      </c>
      <c r="K42" s="35">
        <v>1</v>
      </c>
    </row>
    <row r="43" spans="1:10" s="35" customFormat="1" ht="21" customHeight="1">
      <c r="A43" s="59">
        <v>17</v>
      </c>
      <c r="B43" s="43" t="s">
        <v>418</v>
      </c>
      <c r="C43" s="146"/>
      <c r="D43" s="338" t="s">
        <v>248</v>
      </c>
      <c r="E43" s="339"/>
      <c r="F43" s="339"/>
      <c r="G43" s="339"/>
      <c r="H43" s="339"/>
      <c r="I43" s="339"/>
      <c r="J43" s="339"/>
    </row>
    <row r="44" spans="1:10" s="35" customFormat="1" ht="51.75" customHeight="1">
      <c r="A44" s="146">
        <v>17</v>
      </c>
      <c r="B44" s="145" t="s">
        <v>418</v>
      </c>
      <c r="C44" s="146">
        <v>1</v>
      </c>
      <c r="D44" s="29" t="s">
        <v>146</v>
      </c>
      <c r="E44" s="30" t="s">
        <v>147</v>
      </c>
      <c r="F44" s="30">
        <v>27.3</v>
      </c>
      <c r="G44" s="30">
        <v>27.9</v>
      </c>
      <c r="H44" s="30">
        <v>14</v>
      </c>
      <c r="I44" s="30" t="s">
        <v>696</v>
      </c>
      <c r="J44" s="30" t="s">
        <v>713</v>
      </c>
    </row>
    <row r="45" spans="1:10" s="35" customFormat="1" ht="51">
      <c r="A45" s="146">
        <v>17</v>
      </c>
      <c r="B45" s="145" t="s">
        <v>418</v>
      </c>
      <c r="C45" s="146">
        <v>2</v>
      </c>
      <c r="D45" s="29" t="s">
        <v>148</v>
      </c>
      <c r="E45" s="30" t="s">
        <v>124</v>
      </c>
      <c r="F45" s="30">
        <v>10.5</v>
      </c>
      <c r="G45" s="30">
        <v>10.7</v>
      </c>
      <c r="H45" s="30">
        <v>5.4</v>
      </c>
      <c r="I45" s="30" t="s">
        <v>697</v>
      </c>
      <c r="J45" s="30" t="s">
        <v>713</v>
      </c>
    </row>
    <row r="46" spans="1:10" s="35" customFormat="1" ht="28.5" customHeight="1">
      <c r="A46" s="146">
        <v>17</v>
      </c>
      <c r="B46" s="145" t="s">
        <v>418</v>
      </c>
      <c r="C46" s="146">
        <v>3</v>
      </c>
      <c r="D46" s="29" t="s">
        <v>149</v>
      </c>
      <c r="E46" s="30" t="s">
        <v>150</v>
      </c>
      <c r="F46" s="31">
        <v>108</v>
      </c>
      <c r="G46" s="32">
        <v>104.5</v>
      </c>
      <c r="H46" s="32">
        <v>109.4</v>
      </c>
      <c r="I46" s="31">
        <f>H46/G46*100</f>
        <v>104.68899521531101</v>
      </c>
      <c r="J46" s="31" t="s">
        <v>714</v>
      </c>
    </row>
    <row r="47" spans="1:10" s="35" customFormat="1" ht="42.75" customHeight="1">
      <c r="A47" s="146">
        <v>17</v>
      </c>
      <c r="B47" s="145" t="s">
        <v>418</v>
      </c>
      <c r="C47" s="146">
        <v>4</v>
      </c>
      <c r="D47" s="29" t="s">
        <v>465</v>
      </c>
      <c r="E47" s="30" t="s">
        <v>223</v>
      </c>
      <c r="F47" s="32" t="s">
        <v>140</v>
      </c>
      <c r="G47" s="32" t="s">
        <v>140</v>
      </c>
      <c r="H47" s="32"/>
      <c r="I47" s="32"/>
      <c r="J47" s="32"/>
    </row>
    <row r="48" spans="1:11" s="35" customFormat="1" ht="51">
      <c r="A48" s="80">
        <v>17</v>
      </c>
      <c r="B48" s="79" t="s">
        <v>418</v>
      </c>
      <c r="C48" s="80">
        <v>5</v>
      </c>
      <c r="D48" s="29" t="s">
        <v>466</v>
      </c>
      <c r="E48" s="30" t="s">
        <v>151</v>
      </c>
      <c r="F48" s="32">
        <v>17.7</v>
      </c>
      <c r="G48" s="32">
        <v>18.4</v>
      </c>
      <c r="H48" s="32"/>
      <c r="I48" s="32"/>
      <c r="J48" s="228" t="s">
        <v>715</v>
      </c>
      <c r="K48" s="35">
        <v>4</v>
      </c>
    </row>
    <row r="49" spans="1:10" s="35" customFormat="1" ht="21" customHeight="1">
      <c r="A49" s="59">
        <v>17</v>
      </c>
      <c r="B49" s="43" t="s">
        <v>419</v>
      </c>
      <c r="C49" s="146"/>
      <c r="D49" s="338" t="s">
        <v>249</v>
      </c>
      <c r="E49" s="339"/>
      <c r="F49" s="339"/>
      <c r="G49" s="339"/>
      <c r="H49" s="339"/>
      <c r="I49" s="339"/>
      <c r="J49" s="339"/>
    </row>
    <row r="50" spans="1:10" s="35" customFormat="1" ht="31.5" customHeight="1">
      <c r="A50" s="146">
        <v>17</v>
      </c>
      <c r="B50" s="145" t="s">
        <v>419</v>
      </c>
      <c r="C50" s="146">
        <v>1</v>
      </c>
      <c r="D50" s="33" t="s">
        <v>152</v>
      </c>
      <c r="E50" s="30" t="s">
        <v>153</v>
      </c>
      <c r="F50" s="32">
        <v>14.5</v>
      </c>
      <c r="G50" s="32">
        <v>13.7</v>
      </c>
      <c r="H50" s="32">
        <v>8</v>
      </c>
      <c r="I50" s="31">
        <f>H50/G50*100</f>
        <v>58.39416058394161</v>
      </c>
      <c r="J50" s="32"/>
    </row>
    <row r="51" spans="1:10" s="35" customFormat="1" ht="20.25" customHeight="1">
      <c r="A51" s="146"/>
      <c r="B51" s="145"/>
      <c r="C51" s="146" t="s">
        <v>130</v>
      </c>
      <c r="D51" s="33" t="s">
        <v>154</v>
      </c>
      <c r="E51" s="30" t="s">
        <v>153</v>
      </c>
      <c r="F51" s="32">
        <v>8.4</v>
      </c>
      <c r="G51" s="32">
        <v>9.6</v>
      </c>
      <c r="H51" s="32">
        <v>5.3</v>
      </c>
      <c r="I51" s="31">
        <f>H51/G51*100</f>
        <v>55.208333333333336</v>
      </c>
      <c r="J51" s="32"/>
    </row>
    <row r="52" spans="1:10" s="35" customFormat="1" ht="15">
      <c r="A52" s="146">
        <v>17</v>
      </c>
      <c r="B52" s="145" t="s">
        <v>419</v>
      </c>
      <c r="C52" s="146">
        <v>2</v>
      </c>
      <c r="D52" s="33" t="s">
        <v>549</v>
      </c>
      <c r="E52" s="30" t="s">
        <v>255</v>
      </c>
      <c r="F52" s="30">
        <v>0</v>
      </c>
      <c r="G52" s="30">
        <v>0</v>
      </c>
      <c r="H52" s="30"/>
      <c r="I52" s="30"/>
      <c r="J52" s="30"/>
    </row>
    <row r="53" spans="1:10" s="35" customFormat="1" ht="25.5">
      <c r="A53" s="146">
        <v>17</v>
      </c>
      <c r="B53" s="145" t="s">
        <v>419</v>
      </c>
      <c r="C53" s="146">
        <v>3</v>
      </c>
      <c r="D53" s="33" t="s">
        <v>155</v>
      </c>
      <c r="E53" s="30" t="s">
        <v>142</v>
      </c>
      <c r="F53" s="31">
        <v>2</v>
      </c>
      <c r="G53" s="31">
        <v>1</v>
      </c>
      <c r="H53" s="31">
        <v>0</v>
      </c>
      <c r="I53" s="31"/>
      <c r="J53" s="31" t="s">
        <v>716</v>
      </c>
    </row>
    <row r="54" spans="1:10" s="35" customFormat="1" ht="25.5">
      <c r="A54" s="146">
        <v>17</v>
      </c>
      <c r="B54" s="145" t="s">
        <v>419</v>
      </c>
      <c r="C54" s="146">
        <v>4</v>
      </c>
      <c r="D54" s="33" t="s">
        <v>156</v>
      </c>
      <c r="E54" s="30" t="s">
        <v>153</v>
      </c>
      <c r="F54" s="39">
        <v>2.7</v>
      </c>
      <c r="G54" s="39">
        <v>1.8</v>
      </c>
      <c r="H54" s="39">
        <v>0</v>
      </c>
      <c r="I54" s="39"/>
      <c r="J54" s="31" t="s">
        <v>716</v>
      </c>
    </row>
    <row r="55" spans="1:10" s="35" customFormat="1" ht="30" customHeight="1">
      <c r="A55" s="146">
        <v>17</v>
      </c>
      <c r="B55" s="145" t="s">
        <v>419</v>
      </c>
      <c r="C55" s="146">
        <v>5</v>
      </c>
      <c r="D55" s="33" t="s">
        <v>157</v>
      </c>
      <c r="E55" s="30" t="s">
        <v>158</v>
      </c>
      <c r="F55" s="39">
        <v>55.9</v>
      </c>
      <c r="G55" s="39">
        <v>25</v>
      </c>
      <c r="H55" s="39">
        <v>0</v>
      </c>
      <c r="I55" s="39"/>
      <c r="J55" s="31" t="s">
        <v>716</v>
      </c>
    </row>
    <row r="56" spans="1:10" s="35" customFormat="1" ht="28.5" customHeight="1">
      <c r="A56" s="146">
        <v>17</v>
      </c>
      <c r="B56" s="145" t="s">
        <v>419</v>
      </c>
      <c r="C56" s="146">
        <v>6</v>
      </c>
      <c r="D56" s="29" t="s">
        <v>159</v>
      </c>
      <c r="E56" s="30" t="s">
        <v>158</v>
      </c>
      <c r="F56" s="39">
        <v>14.5</v>
      </c>
      <c r="G56" s="39">
        <v>9</v>
      </c>
      <c r="H56" s="39">
        <v>0</v>
      </c>
      <c r="I56" s="39"/>
      <c r="J56" s="31" t="s">
        <v>716</v>
      </c>
    </row>
    <row r="57" spans="1:10" s="35" customFormat="1" ht="71.25" customHeight="1">
      <c r="A57" s="146">
        <v>17</v>
      </c>
      <c r="B57" s="145" t="s">
        <v>419</v>
      </c>
      <c r="C57" s="146">
        <v>7</v>
      </c>
      <c r="D57" s="46" t="s">
        <v>178</v>
      </c>
      <c r="E57" s="30" t="s">
        <v>158</v>
      </c>
      <c r="F57" s="39">
        <v>55.1</v>
      </c>
      <c r="G57" s="39">
        <v>46.8</v>
      </c>
      <c r="H57" s="39">
        <v>0</v>
      </c>
      <c r="I57" s="39"/>
      <c r="J57" s="31" t="s">
        <v>716</v>
      </c>
    </row>
    <row r="58" spans="1:10" s="35" customFormat="1" ht="47.25" customHeight="1">
      <c r="A58" s="146">
        <v>17</v>
      </c>
      <c r="B58" s="145" t="s">
        <v>419</v>
      </c>
      <c r="C58" s="146">
        <v>8</v>
      </c>
      <c r="D58" s="29" t="s">
        <v>160</v>
      </c>
      <c r="E58" s="30" t="s">
        <v>142</v>
      </c>
      <c r="F58" s="34">
        <v>0</v>
      </c>
      <c r="G58" s="34">
        <v>0</v>
      </c>
      <c r="H58" s="34"/>
      <c r="I58" s="34"/>
      <c r="J58" s="34"/>
    </row>
    <row r="59" spans="1:10" s="35" customFormat="1" ht="42.75" customHeight="1">
      <c r="A59" s="146">
        <v>17</v>
      </c>
      <c r="B59" s="145" t="s">
        <v>419</v>
      </c>
      <c r="C59" s="146">
        <v>9</v>
      </c>
      <c r="D59" s="46" t="s">
        <v>161</v>
      </c>
      <c r="E59" s="30" t="s">
        <v>142</v>
      </c>
      <c r="F59" s="34">
        <v>0</v>
      </c>
      <c r="G59" s="34">
        <v>8</v>
      </c>
      <c r="H59" s="34">
        <v>12</v>
      </c>
      <c r="I59" s="34">
        <f>H59/G59*100</f>
        <v>150</v>
      </c>
      <c r="J59" s="34"/>
    </row>
    <row r="60" spans="1:10" s="35" customFormat="1" ht="78" customHeight="1">
      <c r="A60" s="146">
        <v>17</v>
      </c>
      <c r="B60" s="145" t="s">
        <v>419</v>
      </c>
      <c r="C60" s="146">
        <v>10</v>
      </c>
      <c r="D60" s="235" t="s">
        <v>620</v>
      </c>
      <c r="E60" s="30" t="s">
        <v>124</v>
      </c>
      <c r="F60" s="34">
        <v>96.4</v>
      </c>
      <c r="G60" s="34">
        <v>85</v>
      </c>
      <c r="H60" s="34"/>
      <c r="I60" s="34"/>
      <c r="J60" s="32" t="s">
        <v>717</v>
      </c>
    </row>
    <row r="61" spans="1:10" s="35" customFormat="1" ht="41.25" customHeight="1">
      <c r="A61" s="146">
        <v>17</v>
      </c>
      <c r="B61" s="145" t="s">
        <v>419</v>
      </c>
      <c r="C61" s="146">
        <v>11</v>
      </c>
      <c r="D61" s="131" t="s">
        <v>462</v>
      </c>
      <c r="E61" s="30" t="s">
        <v>163</v>
      </c>
      <c r="F61" s="34">
        <v>925</v>
      </c>
      <c r="G61" s="34">
        <v>300</v>
      </c>
      <c r="H61" s="34">
        <v>355</v>
      </c>
      <c r="I61" s="226">
        <f>H61/G61*100</f>
        <v>118.33333333333333</v>
      </c>
      <c r="J61" s="34"/>
    </row>
    <row r="62" spans="1:10" s="151" customFormat="1" ht="79.5" customHeight="1">
      <c r="A62" s="146">
        <v>17</v>
      </c>
      <c r="B62" s="145" t="s">
        <v>419</v>
      </c>
      <c r="C62" s="146">
        <v>12</v>
      </c>
      <c r="D62" s="131" t="s">
        <v>621</v>
      </c>
      <c r="E62" s="30" t="s">
        <v>124</v>
      </c>
      <c r="F62" s="34" t="s">
        <v>619</v>
      </c>
      <c r="G62" s="34">
        <v>98</v>
      </c>
      <c r="H62" s="34"/>
      <c r="I62" s="34"/>
      <c r="J62" s="32" t="s">
        <v>717</v>
      </c>
    </row>
    <row r="63" spans="1:11" s="151" customFormat="1" ht="75.75" customHeight="1">
      <c r="A63" s="146">
        <v>17</v>
      </c>
      <c r="B63" s="145" t="s">
        <v>419</v>
      </c>
      <c r="C63" s="146">
        <v>13</v>
      </c>
      <c r="D63" s="229" t="s">
        <v>622</v>
      </c>
      <c r="E63" s="30" t="s">
        <v>124</v>
      </c>
      <c r="F63" s="82" t="s">
        <v>619</v>
      </c>
      <c r="G63" s="82">
        <v>94</v>
      </c>
      <c r="H63" s="82"/>
      <c r="I63" s="82"/>
      <c r="J63" s="32" t="s">
        <v>717</v>
      </c>
      <c r="K63" s="151">
        <v>12</v>
      </c>
    </row>
    <row r="64" spans="1:10" s="35" customFormat="1" ht="19.5" customHeight="1">
      <c r="A64" s="59">
        <v>17</v>
      </c>
      <c r="B64" s="43" t="s">
        <v>420</v>
      </c>
      <c r="C64" s="146"/>
      <c r="D64" s="338" t="s">
        <v>250</v>
      </c>
      <c r="E64" s="339"/>
      <c r="F64" s="339"/>
      <c r="G64" s="339"/>
      <c r="H64" s="339"/>
      <c r="I64" s="339"/>
      <c r="J64" s="339"/>
    </row>
    <row r="65" spans="1:25" s="35" customFormat="1" ht="44.25" customHeight="1">
      <c r="A65" s="146">
        <v>17</v>
      </c>
      <c r="B65" s="145" t="s">
        <v>420</v>
      </c>
      <c r="C65" s="146">
        <v>1</v>
      </c>
      <c r="D65" s="33" t="s">
        <v>239</v>
      </c>
      <c r="E65" s="60" t="s">
        <v>256</v>
      </c>
      <c r="F65" s="34">
        <v>100</v>
      </c>
      <c r="G65" s="34">
        <v>100</v>
      </c>
      <c r="H65" s="34">
        <v>100</v>
      </c>
      <c r="I65" s="34" t="s">
        <v>693</v>
      </c>
      <c r="J65" s="34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:13" s="35" customFormat="1" ht="38.25">
      <c r="A66" s="146">
        <v>17</v>
      </c>
      <c r="B66" s="145" t="s">
        <v>420</v>
      </c>
      <c r="C66" s="146">
        <v>2</v>
      </c>
      <c r="D66" s="33" t="s">
        <v>164</v>
      </c>
      <c r="E66" s="60" t="s">
        <v>257</v>
      </c>
      <c r="F66" s="34">
        <v>100</v>
      </c>
      <c r="G66" s="34">
        <v>100</v>
      </c>
      <c r="H66" s="34">
        <v>100</v>
      </c>
      <c r="I66" s="34" t="s">
        <v>693</v>
      </c>
      <c r="J66" s="34"/>
      <c r="K66" s="47"/>
      <c r="L66" s="47"/>
      <c r="M66" s="47"/>
    </row>
    <row r="67" spans="1:13" s="35" customFormat="1" ht="25.5">
      <c r="A67" s="146">
        <v>17</v>
      </c>
      <c r="B67" s="145" t="s">
        <v>420</v>
      </c>
      <c r="C67" s="146">
        <v>3</v>
      </c>
      <c r="D67" s="33" t="s">
        <v>240</v>
      </c>
      <c r="E67" s="60" t="s">
        <v>257</v>
      </c>
      <c r="F67" s="34">
        <v>100</v>
      </c>
      <c r="G67" s="34">
        <v>100</v>
      </c>
      <c r="H67" s="34">
        <v>100</v>
      </c>
      <c r="I67" s="34" t="s">
        <v>693</v>
      </c>
      <c r="J67" s="34"/>
      <c r="K67" s="47"/>
      <c r="L67" s="47"/>
      <c r="M67" s="47"/>
    </row>
    <row r="68" spans="1:13" s="35" customFormat="1" ht="110.25" customHeight="1">
      <c r="A68" s="146">
        <v>17</v>
      </c>
      <c r="B68" s="145" t="s">
        <v>420</v>
      </c>
      <c r="C68" s="146">
        <v>4</v>
      </c>
      <c r="D68" s="33" t="s">
        <v>220</v>
      </c>
      <c r="E68" s="32" t="s">
        <v>142</v>
      </c>
      <c r="F68" s="34">
        <v>252550</v>
      </c>
      <c r="G68" s="34">
        <v>110000</v>
      </c>
      <c r="H68" s="34">
        <v>241191</v>
      </c>
      <c r="I68" s="226">
        <f>H68/G68*100</f>
        <v>219.26454545454544</v>
      </c>
      <c r="J68" s="227" t="s">
        <v>720</v>
      </c>
      <c r="K68" s="47"/>
      <c r="L68" s="47"/>
      <c r="M68" s="47"/>
    </row>
    <row r="69" spans="1:13" s="35" customFormat="1" ht="45">
      <c r="A69" s="146">
        <v>17</v>
      </c>
      <c r="B69" s="145" t="s">
        <v>420</v>
      </c>
      <c r="C69" s="146">
        <v>5</v>
      </c>
      <c r="D69" s="33" t="s">
        <v>199</v>
      </c>
      <c r="E69" s="32" t="s">
        <v>142</v>
      </c>
      <c r="F69" s="34">
        <v>30</v>
      </c>
      <c r="G69" s="34">
        <v>0</v>
      </c>
      <c r="H69" s="34">
        <v>0</v>
      </c>
      <c r="I69" s="34"/>
      <c r="J69" s="227" t="s">
        <v>718</v>
      </c>
      <c r="K69" s="47"/>
      <c r="L69" s="47"/>
      <c r="M69" s="47"/>
    </row>
    <row r="70" spans="1:13" s="35" customFormat="1" ht="45" customHeight="1">
      <c r="A70" s="146">
        <v>17</v>
      </c>
      <c r="B70" s="145" t="s">
        <v>420</v>
      </c>
      <c r="C70" s="146">
        <v>6</v>
      </c>
      <c r="D70" s="33" t="s">
        <v>221</v>
      </c>
      <c r="E70" s="32" t="s">
        <v>142</v>
      </c>
      <c r="F70" s="34">
        <v>4131</v>
      </c>
      <c r="G70" s="34">
        <v>1500</v>
      </c>
      <c r="H70" s="34">
        <v>1726</v>
      </c>
      <c r="I70" s="226">
        <f>H70/G70*100</f>
        <v>115.06666666666668</v>
      </c>
      <c r="J70" s="227" t="s">
        <v>719</v>
      </c>
      <c r="K70" s="47">
        <v>5</v>
      </c>
      <c r="L70" s="47"/>
      <c r="M70" s="47"/>
    </row>
    <row r="71" spans="1:13" s="35" customFormat="1" ht="18" customHeight="1">
      <c r="A71" s="59">
        <v>17</v>
      </c>
      <c r="B71" s="43" t="s">
        <v>421</v>
      </c>
      <c r="C71" s="59"/>
      <c r="D71" s="348" t="s">
        <v>251</v>
      </c>
      <c r="E71" s="349"/>
      <c r="F71" s="349"/>
      <c r="G71" s="349"/>
      <c r="H71" s="349"/>
      <c r="I71" s="349"/>
      <c r="J71" s="349"/>
      <c r="K71" s="47"/>
      <c r="L71" s="47"/>
      <c r="M71" s="47"/>
    </row>
    <row r="72" spans="1:13" s="35" customFormat="1" ht="58.5" customHeight="1">
      <c r="A72" s="146">
        <v>17</v>
      </c>
      <c r="B72" s="145" t="s">
        <v>421</v>
      </c>
      <c r="C72" s="146">
        <v>1</v>
      </c>
      <c r="D72" s="29" t="s">
        <v>623</v>
      </c>
      <c r="E72" s="32" t="s">
        <v>133</v>
      </c>
      <c r="F72" s="31">
        <v>0.3</v>
      </c>
      <c r="G72" s="31">
        <v>0.2</v>
      </c>
      <c r="H72" s="31">
        <v>0</v>
      </c>
      <c r="I72" s="31"/>
      <c r="J72" s="31" t="s">
        <v>705</v>
      </c>
      <c r="K72" s="47"/>
      <c r="L72" s="47"/>
      <c r="M72" s="47"/>
    </row>
    <row r="73" spans="1:13" s="35" customFormat="1" ht="58.5" customHeight="1">
      <c r="A73" s="146">
        <v>17</v>
      </c>
      <c r="B73" s="145" t="s">
        <v>421</v>
      </c>
      <c r="C73" s="146">
        <v>2</v>
      </c>
      <c r="D73" s="29" t="s">
        <v>624</v>
      </c>
      <c r="E73" s="32" t="s">
        <v>133</v>
      </c>
      <c r="F73" s="31">
        <v>0</v>
      </c>
      <c r="G73" s="31">
        <v>0</v>
      </c>
      <c r="H73" s="31"/>
      <c r="I73" s="31"/>
      <c r="J73" s="31"/>
      <c r="K73" s="47"/>
      <c r="L73" s="47"/>
      <c r="M73" s="47"/>
    </row>
    <row r="74" spans="1:13" s="35" customFormat="1" ht="46.5" customHeight="1">
      <c r="A74" s="146">
        <v>17</v>
      </c>
      <c r="B74" s="145" t="s">
        <v>421</v>
      </c>
      <c r="C74" s="146">
        <v>3</v>
      </c>
      <c r="D74" s="29" t="s">
        <v>625</v>
      </c>
      <c r="E74" s="32" t="s">
        <v>162</v>
      </c>
      <c r="F74" s="31">
        <v>1.4</v>
      </c>
      <c r="G74" s="31">
        <v>2.2</v>
      </c>
      <c r="H74" s="31">
        <v>0</v>
      </c>
      <c r="I74" s="31"/>
      <c r="J74" s="31" t="s">
        <v>705</v>
      </c>
      <c r="K74" s="47"/>
      <c r="L74" s="47"/>
      <c r="M74" s="47"/>
    </row>
    <row r="75" spans="1:13" s="35" customFormat="1" ht="66" customHeight="1">
      <c r="A75" s="146">
        <v>17</v>
      </c>
      <c r="B75" s="145" t="s">
        <v>421</v>
      </c>
      <c r="C75" s="146">
        <v>4</v>
      </c>
      <c r="D75" s="29" t="s">
        <v>626</v>
      </c>
      <c r="E75" s="32" t="s">
        <v>163</v>
      </c>
      <c r="F75" s="50">
        <v>50</v>
      </c>
      <c r="G75" s="50">
        <v>50</v>
      </c>
      <c r="H75" s="50">
        <v>0</v>
      </c>
      <c r="I75" s="50"/>
      <c r="J75" s="31" t="s">
        <v>705</v>
      </c>
      <c r="K75" s="47"/>
      <c r="L75" s="47"/>
      <c r="M75" s="47"/>
    </row>
    <row r="76" spans="1:13" s="35" customFormat="1" ht="37.5" customHeight="1">
      <c r="A76" s="146">
        <v>17</v>
      </c>
      <c r="B76" s="145" t="s">
        <v>421</v>
      </c>
      <c r="C76" s="146">
        <v>5</v>
      </c>
      <c r="D76" s="29" t="s">
        <v>627</v>
      </c>
      <c r="E76" s="32" t="s">
        <v>133</v>
      </c>
      <c r="F76" s="50">
        <v>0</v>
      </c>
      <c r="G76" s="50">
        <v>0</v>
      </c>
      <c r="H76" s="50"/>
      <c r="I76" s="31"/>
      <c r="J76" s="31"/>
      <c r="K76" s="47">
        <v>4</v>
      </c>
      <c r="L76" s="47"/>
      <c r="M76" s="47"/>
    </row>
    <row r="77" spans="1:13" s="49" customFormat="1" ht="19.5" customHeight="1">
      <c r="A77" s="59">
        <v>17</v>
      </c>
      <c r="B77" s="43" t="s">
        <v>422</v>
      </c>
      <c r="C77" s="146"/>
      <c r="D77" s="348" t="s">
        <v>252</v>
      </c>
      <c r="E77" s="349"/>
      <c r="F77" s="349"/>
      <c r="G77" s="349"/>
      <c r="H77" s="349"/>
      <c r="I77" s="349"/>
      <c r="J77" s="349"/>
      <c r="K77" s="48"/>
      <c r="L77" s="48"/>
      <c r="M77" s="48"/>
    </row>
    <row r="78" spans="1:13" s="35" customFormat="1" ht="25.5">
      <c r="A78" s="146">
        <v>17</v>
      </c>
      <c r="B78" s="145" t="s">
        <v>422</v>
      </c>
      <c r="C78" s="146">
        <v>1</v>
      </c>
      <c r="D78" s="29" t="s">
        <v>550</v>
      </c>
      <c r="E78" s="32" t="s">
        <v>195</v>
      </c>
      <c r="F78" s="31">
        <v>11.2</v>
      </c>
      <c r="G78" s="31">
        <v>10.6</v>
      </c>
      <c r="H78" s="31">
        <v>10.6</v>
      </c>
      <c r="I78" s="31">
        <f>H78/G78*100</f>
        <v>100</v>
      </c>
      <c r="J78" s="31"/>
      <c r="K78" s="47">
        <v>1</v>
      </c>
      <c r="L78" s="47"/>
      <c r="M78" s="47"/>
    </row>
    <row r="79" spans="1:13" s="35" customFormat="1" ht="19.5" customHeight="1">
      <c r="A79" s="59">
        <v>17</v>
      </c>
      <c r="B79" s="43" t="s">
        <v>423</v>
      </c>
      <c r="C79" s="59"/>
      <c r="D79" s="348" t="s">
        <v>265</v>
      </c>
      <c r="E79" s="349"/>
      <c r="F79" s="349"/>
      <c r="G79" s="349"/>
      <c r="H79" s="349"/>
      <c r="I79" s="349"/>
      <c r="J79" s="349"/>
      <c r="K79" s="47"/>
      <c r="L79" s="47"/>
      <c r="M79" s="47"/>
    </row>
    <row r="80" spans="1:13" s="35" customFormat="1" ht="21" customHeight="1">
      <c r="A80" s="146">
        <v>17</v>
      </c>
      <c r="B80" s="145" t="s">
        <v>423</v>
      </c>
      <c r="C80" s="146">
        <v>1</v>
      </c>
      <c r="D80" s="33" t="s">
        <v>137</v>
      </c>
      <c r="E80" s="30" t="s">
        <v>131</v>
      </c>
      <c r="F80" s="39">
        <v>738.9</v>
      </c>
      <c r="G80" s="39">
        <v>750</v>
      </c>
      <c r="H80" s="39">
        <v>385.9</v>
      </c>
      <c r="I80" s="39">
        <f>H80/G80*100</f>
        <v>51.453333333333326</v>
      </c>
      <c r="J80" s="39"/>
      <c r="K80" s="47"/>
      <c r="L80" s="47"/>
      <c r="M80" s="47"/>
    </row>
    <row r="81" spans="1:13" s="35" customFormat="1" ht="42.75" customHeight="1">
      <c r="A81" s="146"/>
      <c r="B81" s="145"/>
      <c r="C81" s="146" t="s">
        <v>130</v>
      </c>
      <c r="D81" s="33" t="s">
        <v>628</v>
      </c>
      <c r="E81" s="30" t="s">
        <v>131</v>
      </c>
      <c r="F81" s="39">
        <v>650</v>
      </c>
      <c r="G81" s="39">
        <v>660</v>
      </c>
      <c r="H81" s="39">
        <v>346.2</v>
      </c>
      <c r="I81" s="39">
        <f>H81/G81*100</f>
        <v>52.45454545454545</v>
      </c>
      <c r="J81" s="39"/>
      <c r="K81" s="47"/>
      <c r="L81" s="47"/>
      <c r="M81" s="47"/>
    </row>
    <row r="82" spans="1:13" s="35" customFormat="1" ht="49.5" customHeight="1">
      <c r="A82" s="146">
        <v>17</v>
      </c>
      <c r="B82" s="145" t="s">
        <v>423</v>
      </c>
      <c r="C82" s="146">
        <v>2</v>
      </c>
      <c r="D82" s="33" t="s">
        <v>268</v>
      </c>
      <c r="E82" s="30" t="s">
        <v>260</v>
      </c>
      <c r="F82" s="45">
        <v>7764</v>
      </c>
      <c r="G82" s="45">
        <v>13378</v>
      </c>
      <c r="H82" s="45">
        <v>7043</v>
      </c>
      <c r="I82" s="45">
        <f>H82/G82*100</f>
        <v>52.64613544625505</v>
      </c>
      <c r="J82" s="45"/>
      <c r="K82" s="154"/>
      <c r="L82" s="47"/>
      <c r="M82" s="47"/>
    </row>
    <row r="83" spans="1:10" s="37" customFormat="1" ht="19.5" customHeight="1">
      <c r="A83" s="159">
        <v>17</v>
      </c>
      <c r="B83" s="158" t="s">
        <v>423</v>
      </c>
      <c r="C83" s="159">
        <v>3</v>
      </c>
      <c r="D83" s="33" t="s">
        <v>138</v>
      </c>
      <c r="E83" s="30" t="s">
        <v>131</v>
      </c>
      <c r="F83" s="41">
        <v>27.8</v>
      </c>
      <c r="G83" s="41">
        <v>16.5</v>
      </c>
      <c r="H83" s="41">
        <v>10.7</v>
      </c>
      <c r="I83" s="41">
        <f>H83/G83*100</f>
        <v>64.84848484848484</v>
      </c>
      <c r="J83" s="41"/>
    </row>
    <row r="84" spans="1:11" s="37" customFormat="1" ht="19.5" customHeight="1">
      <c r="A84" s="159">
        <v>17</v>
      </c>
      <c r="B84" s="158" t="s">
        <v>423</v>
      </c>
      <c r="C84" s="159">
        <v>4</v>
      </c>
      <c r="D84" s="33" t="s">
        <v>139</v>
      </c>
      <c r="E84" s="30" t="s">
        <v>131</v>
      </c>
      <c r="F84" s="30">
        <v>10</v>
      </c>
      <c r="G84" s="30">
        <v>8.3</v>
      </c>
      <c r="H84" s="30">
        <v>8.6</v>
      </c>
      <c r="I84" s="41">
        <f>H84/G84*100</f>
        <v>103.61445783132528</v>
      </c>
      <c r="J84" s="30"/>
      <c r="K84" s="37">
        <v>5</v>
      </c>
    </row>
    <row r="85" spans="1:13" s="35" customFormat="1" ht="21.75" customHeight="1" hidden="1">
      <c r="A85" s="59">
        <v>17</v>
      </c>
      <c r="B85" s="43" t="s">
        <v>285</v>
      </c>
      <c r="C85" s="146"/>
      <c r="D85" s="348" t="s">
        <v>266</v>
      </c>
      <c r="E85" s="349"/>
      <c r="F85" s="349"/>
      <c r="G85" s="349"/>
      <c r="H85" s="349"/>
      <c r="I85" s="349"/>
      <c r="J85" s="349"/>
      <c r="K85" s="47"/>
      <c r="L85" s="47"/>
      <c r="M85" s="47"/>
    </row>
    <row r="86" spans="1:13" s="35" customFormat="1" ht="24" customHeight="1" hidden="1">
      <c r="A86" s="146">
        <v>17</v>
      </c>
      <c r="B86" s="145" t="s">
        <v>285</v>
      </c>
      <c r="C86" s="146">
        <v>1</v>
      </c>
      <c r="D86" s="33" t="s">
        <v>629</v>
      </c>
      <c r="E86" s="30" t="s">
        <v>124</v>
      </c>
      <c r="F86" s="30">
        <v>8.9</v>
      </c>
      <c r="G86" s="30" t="s">
        <v>619</v>
      </c>
      <c r="H86" s="30"/>
      <c r="I86" s="30"/>
      <c r="J86" s="30"/>
      <c r="K86" s="47"/>
      <c r="L86" s="47"/>
      <c r="M86" s="47"/>
    </row>
    <row r="87" spans="1:13" s="35" customFormat="1" ht="65.25" customHeight="1" hidden="1">
      <c r="A87" s="146">
        <v>17</v>
      </c>
      <c r="B87" s="145" t="s">
        <v>285</v>
      </c>
      <c r="C87" s="146">
        <v>2</v>
      </c>
      <c r="D87" s="192" t="s">
        <v>665</v>
      </c>
      <c r="E87" s="30" t="s">
        <v>631</v>
      </c>
      <c r="F87" s="39">
        <v>40.2</v>
      </c>
      <c r="G87" s="39" t="s">
        <v>619</v>
      </c>
      <c r="H87" s="39"/>
      <c r="I87" s="39"/>
      <c r="J87" s="39"/>
      <c r="K87" s="47"/>
      <c r="L87" s="47"/>
      <c r="M87" s="47"/>
    </row>
    <row r="88" spans="1:13" s="35" customFormat="1" ht="16.5" customHeight="1" hidden="1">
      <c r="A88" s="59">
        <v>17</v>
      </c>
      <c r="B88" s="43" t="s">
        <v>286</v>
      </c>
      <c r="C88" s="59"/>
      <c r="D88" s="348" t="s">
        <v>267</v>
      </c>
      <c r="E88" s="349"/>
      <c r="F88" s="349"/>
      <c r="G88" s="349"/>
      <c r="H88" s="349"/>
      <c r="I88" s="349"/>
      <c r="J88" s="349"/>
      <c r="K88" s="47"/>
      <c r="L88" s="47"/>
      <c r="M88" s="47"/>
    </row>
    <row r="89" spans="1:13" s="35" customFormat="1" ht="30" customHeight="1" hidden="1">
      <c r="A89" s="177">
        <v>17</v>
      </c>
      <c r="B89" s="176" t="s">
        <v>286</v>
      </c>
      <c r="C89" s="177">
        <v>1</v>
      </c>
      <c r="D89" s="178" t="s">
        <v>644</v>
      </c>
      <c r="E89" s="32" t="s">
        <v>131</v>
      </c>
      <c r="F89" s="50" t="s">
        <v>619</v>
      </c>
      <c r="G89" s="50" t="s">
        <v>619</v>
      </c>
      <c r="H89" s="50"/>
      <c r="I89" s="50"/>
      <c r="J89" s="50"/>
      <c r="K89" s="47"/>
      <c r="L89" s="47"/>
      <c r="M89" s="47"/>
    </row>
    <row r="90" spans="1:13" s="35" customFormat="1" ht="18" customHeight="1">
      <c r="A90" s="59">
        <v>17</v>
      </c>
      <c r="B90" s="43" t="s">
        <v>287</v>
      </c>
      <c r="C90" s="146"/>
      <c r="D90" s="338" t="s">
        <v>253</v>
      </c>
      <c r="E90" s="339"/>
      <c r="F90" s="340"/>
      <c r="G90" s="340"/>
      <c r="H90" s="340"/>
      <c r="I90" s="340"/>
      <c r="J90" s="340"/>
      <c r="K90" s="47"/>
      <c r="L90" s="47"/>
      <c r="M90" s="47"/>
    </row>
    <row r="91" spans="1:13" s="35" customFormat="1" ht="25.5">
      <c r="A91" s="146">
        <v>17</v>
      </c>
      <c r="B91" s="145" t="s">
        <v>287</v>
      </c>
      <c r="C91" s="146">
        <v>1</v>
      </c>
      <c r="D91" s="29" t="s">
        <v>165</v>
      </c>
      <c r="E91" s="155" t="s">
        <v>124</v>
      </c>
      <c r="F91" s="67">
        <v>92.9</v>
      </c>
      <c r="G91" s="156">
        <v>90</v>
      </c>
      <c r="H91" s="67"/>
      <c r="I91" s="67"/>
      <c r="J91" s="67" t="s">
        <v>722</v>
      </c>
      <c r="K91" s="47"/>
      <c r="L91" s="47"/>
      <c r="M91" s="47"/>
    </row>
    <row r="92" spans="1:13" s="35" customFormat="1" ht="73.5" customHeight="1">
      <c r="A92" s="146">
        <v>17</v>
      </c>
      <c r="B92" s="145" t="s">
        <v>287</v>
      </c>
      <c r="C92" s="146">
        <v>2</v>
      </c>
      <c r="D92" s="46" t="s">
        <v>241</v>
      </c>
      <c r="E92" s="32" t="s">
        <v>124</v>
      </c>
      <c r="F92" s="157">
        <v>100</v>
      </c>
      <c r="G92" s="157">
        <v>64</v>
      </c>
      <c r="H92" s="157">
        <v>100</v>
      </c>
      <c r="I92" s="157" t="s">
        <v>707</v>
      </c>
      <c r="J92" s="157"/>
      <c r="K92" s="47"/>
      <c r="L92" s="47"/>
      <c r="M92" s="47"/>
    </row>
    <row r="93" spans="1:13" s="35" customFormat="1" ht="54.75" customHeight="1">
      <c r="A93" s="146">
        <v>17</v>
      </c>
      <c r="B93" s="145" t="s">
        <v>287</v>
      </c>
      <c r="C93" s="146">
        <v>3</v>
      </c>
      <c r="D93" s="29" t="s">
        <v>166</v>
      </c>
      <c r="E93" s="32" t="s">
        <v>124</v>
      </c>
      <c r="F93" s="31">
        <v>100</v>
      </c>
      <c r="G93" s="31">
        <v>100</v>
      </c>
      <c r="H93" s="31">
        <v>100</v>
      </c>
      <c r="I93" s="31">
        <v>0</v>
      </c>
      <c r="J93" s="31"/>
      <c r="K93" s="47"/>
      <c r="L93" s="47"/>
      <c r="M93" s="47"/>
    </row>
    <row r="94" spans="1:13" s="35" customFormat="1" ht="24" customHeight="1">
      <c r="A94" s="353" t="s">
        <v>27</v>
      </c>
      <c r="B94" s="354"/>
      <c r="C94" s="354"/>
      <c r="D94" s="354"/>
      <c r="E94" s="354"/>
      <c r="F94" s="354"/>
      <c r="G94" s="354"/>
      <c r="H94" s="354"/>
      <c r="I94" s="354"/>
      <c r="J94" s="355"/>
      <c r="K94" s="47"/>
      <c r="L94" s="47"/>
      <c r="M94" s="47"/>
    </row>
    <row r="95" spans="1:10" s="35" customFormat="1" ht="54.75" customHeight="1">
      <c r="A95" s="146">
        <v>17</v>
      </c>
      <c r="B95" s="145" t="s">
        <v>287</v>
      </c>
      <c r="C95" s="146">
        <v>5</v>
      </c>
      <c r="D95" s="236" t="s">
        <v>190</v>
      </c>
      <c r="E95" s="32" t="s">
        <v>124</v>
      </c>
      <c r="F95" s="34">
        <v>100</v>
      </c>
      <c r="G95" s="34">
        <v>88</v>
      </c>
      <c r="H95" s="34">
        <v>100</v>
      </c>
      <c r="I95" s="34" t="s">
        <v>694</v>
      </c>
      <c r="J95" s="34"/>
    </row>
    <row r="96" spans="1:10" s="35" customFormat="1" ht="58.5" customHeight="1">
      <c r="A96" s="146">
        <v>17</v>
      </c>
      <c r="B96" s="145" t="s">
        <v>287</v>
      </c>
      <c r="C96" s="146">
        <v>6</v>
      </c>
      <c r="D96" s="237" t="s">
        <v>214</v>
      </c>
      <c r="E96" s="32" t="s">
        <v>142</v>
      </c>
      <c r="F96" s="34" t="s">
        <v>191</v>
      </c>
      <c r="G96" s="34" t="s">
        <v>191</v>
      </c>
      <c r="H96" s="34" t="s">
        <v>191</v>
      </c>
      <c r="I96" s="34" t="s">
        <v>693</v>
      </c>
      <c r="J96" s="34"/>
    </row>
    <row r="97" spans="1:10" s="35" customFormat="1" ht="49.5" customHeight="1">
      <c r="A97" s="146">
        <v>17</v>
      </c>
      <c r="B97" s="145" t="s">
        <v>287</v>
      </c>
      <c r="C97" s="146">
        <v>7</v>
      </c>
      <c r="D97" s="238" t="s">
        <v>192</v>
      </c>
      <c r="E97" s="32" t="s">
        <v>193</v>
      </c>
      <c r="F97" s="34" t="s">
        <v>194</v>
      </c>
      <c r="G97" s="34" t="s">
        <v>194</v>
      </c>
      <c r="H97" s="34" t="s">
        <v>194</v>
      </c>
      <c r="I97" s="34" t="s">
        <v>693</v>
      </c>
      <c r="J97" s="34"/>
    </row>
    <row r="98" spans="1:10" s="35" customFormat="1" ht="25.5" customHeight="1">
      <c r="A98" s="350" t="s">
        <v>30</v>
      </c>
      <c r="B98" s="351"/>
      <c r="C98" s="351"/>
      <c r="D98" s="351"/>
      <c r="E98" s="351"/>
      <c r="F98" s="351"/>
      <c r="G98" s="351"/>
      <c r="H98" s="351"/>
      <c r="I98" s="351"/>
      <c r="J98" s="352"/>
    </row>
    <row r="99" spans="1:10" s="35" customFormat="1" ht="129" customHeight="1">
      <c r="A99" s="80">
        <v>17</v>
      </c>
      <c r="B99" s="79" t="s">
        <v>287</v>
      </c>
      <c r="C99" s="80">
        <v>4</v>
      </c>
      <c r="D99" s="239" t="s">
        <v>254</v>
      </c>
      <c r="E99" s="32" t="s">
        <v>124</v>
      </c>
      <c r="F99" s="34">
        <v>100</v>
      </c>
      <c r="G99" s="34">
        <v>70</v>
      </c>
      <c r="H99" s="34">
        <v>100</v>
      </c>
      <c r="I99" s="34" t="s">
        <v>695</v>
      </c>
      <c r="J99" s="34"/>
    </row>
    <row r="100" spans="1:10" s="35" customFormat="1" ht="57" customHeight="1">
      <c r="A100" s="177">
        <v>17</v>
      </c>
      <c r="B100" s="176" t="s">
        <v>287</v>
      </c>
      <c r="C100" s="177">
        <v>5</v>
      </c>
      <c r="D100" s="236" t="s">
        <v>190</v>
      </c>
      <c r="E100" s="32" t="s">
        <v>124</v>
      </c>
      <c r="F100" s="34">
        <v>100</v>
      </c>
      <c r="G100" s="34">
        <v>88</v>
      </c>
      <c r="H100" s="34">
        <v>100</v>
      </c>
      <c r="I100" s="34" t="s">
        <v>694</v>
      </c>
      <c r="J100" s="34"/>
    </row>
    <row r="101" spans="1:10" s="35" customFormat="1" ht="57.75" customHeight="1">
      <c r="A101" s="177">
        <v>17</v>
      </c>
      <c r="B101" s="176" t="s">
        <v>287</v>
      </c>
      <c r="C101" s="177">
        <v>6</v>
      </c>
      <c r="D101" s="237" t="s">
        <v>214</v>
      </c>
      <c r="E101" s="32" t="s">
        <v>142</v>
      </c>
      <c r="F101" s="34" t="s">
        <v>191</v>
      </c>
      <c r="G101" s="34" t="s">
        <v>191</v>
      </c>
      <c r="H101" s="34" t="s">
        <v>191</v>
      </c>
      <c r="I101" s="34">
        <v>0</v>
      </c>
      <c r="J101" s="34"/>
    </row>
    <row r="102" spans="1:11" s="35" customFormat="1" ht="47.25" customHeight="1">
      <c r="A102" s="177">
        <v>17</v>
      </c>
      <c r="B102" s="176" t="s">
        <v>287</v>
      </c>
      <c r="C102" s="177">
        <v>7</v>
      </c>
      <c r="D102" s="238" t="s">
        <v>192</v>
      </c>
      <c r="E102" s="32" t="s">
        <v>193</v>
      </c>
      <c r="F102" s="34" t="s">
        <v>194</v>
      </c>
      <c r="G102" s="34" t="s">
        <v>194</v>
      </c>
      <c r="H102" s="34" t="s">
        <v>194</v>
      </c>
      <c r="I102" s="34">
        <v>0</v>
      </c>
      <c r="J102" s="34"/>
      <c r="K102" s="35">
        <v>10</v>
      </c>
    </row>
    <row r="103" spans="1:10" s="35" customFormat="1" ht="23.25" customHeight="1">
      <c r="A103" s="59">
        <v>17</v>
      </c>
      <c r="B103" s="43" t="s">
        <v>581</v>
      </c>
      <c r="C103" s="59"/>
      <c r="D103" s="338" t="s">
        <v>607</v>
      </c>
      <c r="E103" s="339"/>
      <c r="F103" s="339"/>
      <c r="G103" s="339"/>
      <c r="H103" s="339"/>
      <c r="I103" s="339"/>
      <c r="J103" s="339"/>
    </row>
    <row r="104" spans="1:10" s="35" customFormat="1" ht="45.75" customHeight="1">
      <c r="A104" s="146">
        <v>17</v>
      </c>
      <c r="B104" s="145" t="s">
        <v>581</v>
      </c>
      <c r="C104" s="146">
        <v>1</v>
      </c>
      <c r="D104" s="66" t="s">
        <v>632</v>
      </c>
      <c r="E104" s="32" t="s">
        <v>131</v>
      </c>
      <c r="F104" s="30">
        <v>3.9</v>
      </c>
      <c r="G104" s="30">
        <v>3.2</v>
      </c>
      <c r="H104" s="30"/>
      <c r="I104" s="30"/>
      <c r="J104" s="30" t="s">
        <v>698</v>
      </c>
    </row>
    <row r="105" spans="1:10" s="35" customFormat="1" ht="28.5" customHeight="1">
      <c r="A105" s="146">
        <v>17</v>
      </c>
      <c r="B105" s="145" t="s">
        <v>581</v>
      </c>
      <c r="C105" s="146">
        <v>2</v>
      </c>
      <c r="D105" s="33" t="s">
        <v>217</v>
      </c>
      <c r="E105" s="30" t="s">
        <v>124</v>
      </c>
      <c r="F105" s="30">
        <v>8.9</v>
      </c>
      <c r="G105" s="30">
        <v>6.4</v>
      </c>
      <c r="H105" s="30">
        <v>10</v>
      </c>
      <c r="I105" s="30" t="s">
        <v>699</v>
      </c>
      <c r="J105" s="30"/>
    </row>
    <row r="106" spans="1:10" s="35" customFormat="1" ht="45.75" customHeight="1">
      <c r="A106" s="146">
        <v>17</v>
      </c>
      <c r="B106" s="145" t="s">
        <v>581</v>
      </c>
      <c r="C106" s="146">
        <v>3</v>
      </c>
      <c r="D106" s="33" t="s">
        <v>633</v>
      </c>
      <c r="E106" s="32" t="s">
        <v>131</v>
      </c>
      <c r="F106" s="45">
        <v>542</v>
      </c>
      <c r="G106" s="45">
        <v>530</v>
      </c>
      <c r="H106" s="45"/>
      <c r="I106" s="30"/>
      <c r="J106" s="30" t="s">
        <v>698</v>
      </c>
    </row>
    <row r="107" spans="1:10" s="35" customFormat="1" ht="44.25" customHeight="1">
      <c r="A107" s="146">
        <v>17</v>
      </c>
      <c r="B107" s="145" t="s">
        <v>581</v>
      </c>
      <c r="C107" s="146">
        <v>4</v>
      </c>
      <c r="D107" s="33" t="s">
        <v>634</v>
      </c>
      <c r="E107" s="30" t="s">
        <v>131</v>
      </c>
      <c r="F107" s="30">
        <v>108.6</v>
      </c>
      <c r="G107" s="30">
        <v>156</v>
      </c>
      <c r="H107" s="30"/>
      <c r="I107" s="30"/>
      <c r="J107" s="30" t="s">
        <v>698</v>
      </c>
    </row>
    <row r="108" spans="1:10" s="35" customFormat="1" ht="55.5" customHeight="1">
      <c r="A108" s="146">
        <v>17</v>
      </c>
      <c r="B108" s="145" t="s">
        <v>581</v>
      </c>
      <c r="C108" s="146">
        <v>5</v>
      </c>
      <c r="D108" s="33" t="s">
        <v>635</v>
      </c>
      <c r="E108" s="30" t="s">
        <v>636</v>
      </c>
      <c r="F108" s="30">
        <v>156.4</v>
      </c>
      <c r="G108" s="30">
        <v>46.9</v>
      </c>
      <c r="H108" s="30"/>
      <c r="I108" s="30"/>
      <c r="J108" s="30" t="s">
        <v>700</v>
      </c>
    </row>
    <row r="109" spans="1:10" s="35" customFormat="1" ht="28.5" customHeight="1">
      <c r="A109" s="146">
        <v>17</v>
      </c>
      <c r="B109" s="145" t="s">
        <v>581</v>
      </c>
      <c r="C109" s="146">
        <v>6</v>
      </c>
      <c r="D109" s="33" t="s">
        <v>136</v>
      </c>
      <c r="E109" s="30" t="s">
        <v>131</v>
      </c>
      <c r="F109" s="32">
        <v>183.4</v>
      </c>
      <c r="G109" s="32">
        <v>171</v>
      </c>
      <c r="H109" s="32">
        <v>70.3</v>
      </c>
      <c r="I109" s="31">
        <f>H109/G109*100</f>
        <v>41.11111111111111</v>
      </c>
      <c r="J109" s="32"/>
    </row>
    <row r="110" spans="1:10" s="35" customFormat="1" ht="28.5" customHeight="1">
      <c r="A110" s="146">
        <v>17</v>
      </c>
      <c r="B110" s="145" t="s">
        <v>581</v>
      </c>
      <c r="C110" s="146">
        <v>7</v>
      </c>
      <c r="D110" s="58" t="s">
        <v>630</v>
      </c>
      <c r="E110" s="30" t="s">
        <v>636</v>
      </c>
      <c r="F110" s="39">
        <v>40.2</v>
      </c>
      <c r="G110" s="39">
        <v>36.5</v>
      </c>
      <c r="H110" s="39">
        <v>40.8</v>
      </c>
      <c r="I110" s="39">
        <f>H110/G110*100</f>
        <v>111.7808219178082</v>
      </c>
      <c r="J110" s="39"/>
    </row>
    <row r="111" spans="1:10" s="35" customFormat="1" ht="28.5" customHeight="1">
      <c r="A111" s="146">
        <v>17</v>
      </c>
      <c r="B111" s="145" t="s">
        <v>581</v>
      </c>
      <c r="C111" s="146">
        <v>8</v>
      </c>
      <c r="D111" s="58" t="s">
        <v>637</v>
      </c>
      <c r="E111" s="30" t="s">
        <v>638</v>
      </c>
      <c r="F111" s="39" t="s">
        <v>619</v>
      </c>
      <c r="G111" s="39">
        <v>9</v>
      </c>
      <c r="H111" s="39">
        <v>3.1</v>
      </c>
      <c r="I111" s="39">
        <f>H111/G111*100</f>
        <v>34.44444444444444</v>
      </c>
      <c r="J111" s="39"/>
    </row>
    <row r="112" spans="1:10" s="35" customFormat="1" ht="41.25" customHeight="1">
      <c r="A112" s="146">
        <v>17</v>
      </c>
      <c r="B112" s="145" t="s">
        <v>581</v>
      </c>
      <c r="C112" s="146">
        <v>9</v>
      </c>
      <c r="D112" s="58" t="s">
        <v>639</v>
      </c>
      <c r="E112" s="30" t="s">
        <v>124</v>
      </c>
      <c r="F112" s="39" t="s">
        <v>619</v>
      </c>
      <c r="G112" s="39">
        <v>100.4</v>
      </c>
      <c r="H112" s="39">
        <v>110</v>
      </c>
      <c r="I112" s="39" t="s">
        <v>701</v>
      </c>
      <c r="J112" s="39"/>
    </row>
    <row r="113" spans="1:10" s="35" customFormat="1" ht="50.25" customHeight="1">
      <c r="A113" s="146">
        <v>17</v>
      </c>
      <c r="B113" s="145" t="s">
        <v>581</v>
      </c>
      <c r="C113" s="146">
        <v>10</v>
      </c>
      <c r="D113" s="179" t="s">
        <v>646</v>
      </c>
      <c r="E113" s="30" t="s">
        <v>142</v>
      </c>
      <c r="F113" s="38" t="s">
        <v>619</v>
      </c>
      <c r="G113" s="38">
        <v>25</v>
      </c>
      <c r="H113" s="38">
        <v>0</v>
      </c>
      <c r="I113" s="38"/>
      <c r="J113" s="38" t="s">
        <v>702</v>
      </c>
    </row>
    <row r="114" spans="1:10" s="35" customFormat="1" ht="57" customHeight="1">
      <c r="A114" s="146">
        <v>17</v>
      </c>
      <c r="B114" s="145" t="s">
        <v>581</v>
      </c>
      <c r="C114" s="146">
        <v>11</v>
      </c>
      <c r="D114" s="40" t="s">
        <v>649</v>
      </c>
      <c r="E114" s="30" t="s">
        <v>162</v>
      </c>
      <c r="F114" s="38" t="s">
        <v>619</v>
      </c>
      <c r="G114" s="38">
        <v>10</v>
      </c>
      <c r="H114" s="38">
        <v>0</v>
      </c>
      <c r="I114" s="38"/>
      <c r="J114" s="38" t="s">
        <v>702</v>
      </c>
    </row>
    <row r="115" spans="1:10" s="35" customFormat="1" ht="56.25" customHeight="1">
      <c r="A115" s="146">
        <v>17</v>
      </c>
      <c r="B115" s="145" t="s">
        <v>581</v>
      </c>
      <c r="C115" s="146">
        <v>12</v>
      </c>
      <c r="D115" s="40" t="s">
        <v>647</v>
      </c>
      <c r="E115" s="30" t="s">
        <v>142</v>
      </c>
      <c r="F115" s="38" t="s">
        <v>619</v>
      </c>
      <c r="G115" s="38">
        <v>4</v>
      </c>
      <c r="H115" s="38">
        <v>0</v>
      </c>
      <c r="I115" s="38"/>
      <c r="J115" s="38" t="s">
        <v>702</v>
      </c>
    </row>
    <row r="116" spans="1:11" s="35" customFormat="1" ht="55.5" customHeight="1">
      <c r="A116" s="146">
        <v>17</v>
      </c>
      <c r="B116" s="145" t="s">
        <v>581</v>
      </c>
      <c r="C116" s="146">
        <v>13</v>
      </c>
      <c r="D116" s="40" t="s">
        <v>648</v>
      </c>
      <c r="E116" s="30" t="s">
        <v>162</v>
      </c>
      <c r="F116" s="38" t="s">
        <v>619</v>
      </c>
      <c r="G116" s="38">
        <v>10</v>
      </c>
      <c r="H116" s="38">
        <v>0</v>
      </c>
      <c r="I116" s="38"/>
      <c r="J116" s="38" t="s">
        <v>702</v>
      </c>
      <c r="K116" s="35">
        <v>13</v>
      </c>
    </row>
    <row r="117" spans="1:10" s="35" customFormat="1" ht="19.5" customHeight="1">
      <c r="A117" s="59">
        <v>17</v>
      </c>
      <c r="B117" s="43" t="s">
        <v>589</v>
      </c>
      <c r="C117" s="59"/>
      <c r="D117" s="347" t="s">
        <v>608</v>
      </c>
      <c r="E117" s="340"/>
      <c r="F117" s="340"/>
      <c r="G117" s="340"/>
      <c r="H117" s="340"/>
      <c r="I117" s="340"/>
      <c r="J117" s="340"/>
    </row>
    <row r="118" spans="1:10" s="35" customFormat="1" ht="46.5" customHeight="1">
      <c r="A118" s="146">
        <v>17</v>
      </c>
      <c r="B118" s="145" t="s">
        <v>589</v>
      </c>
      <c r="C118" s="146">
        <v>1</v>
      </c>
      <c r="D118" s="33" t="s">
        <v>662</v>
      </c>
      <c r="E118" s="30" t="s">
        <v>131</v>
      </c>
      <c r="F118" s="30">
        <v>10</v>
      </c>
      <c r="G118" s="30">
        <v>12.4</v>
      </c>
      <c r="H118" s="30">
        <v>0</v>
      </c>
      <c r="I118" s="30"/>
      <c r="J118" s="30" t="s">
        <v>706</v>
      </c>
    </row>
    <row r="119" spans="1:10" s="35" customFormat="1" ht="21.75" customHeight="1">
      <c r="A119" s="146">
        <v>17</v>
      </c>
      <c r="B119" s="145" t="s">
        <v>589</v>
      </c>
      <c r="C119" s="146">
        <v>2</v>
      </c>
      <c r="D119" s="33" t="s">
        <v>663</v>
      </c>
      <c r="E119" s="30" t="s">
        <v>229</v>
      </c>
      <c r="F119" s="30">
        <v>0</v>
      </c>
      <c r="G119" s="30">
        <v>1.1</v>
      </c>
      <c r="H119" s="30">
        <v>0</v>
      </c>
      <c r="I119" s="30"/>
      <c r="J119" s="30"/>
    </row>
    <row r="120" spans="1:10" s="35" customFormat="1" ht="31.5" customHeight="1">
      <c r="A120" s="161">
        <v>17</v>
      </c>
      <c r="B120" s="160" t="s">
        <v>589</v>
      </c>
      <c r="C120" s="161">
        <v>3</v>
      </c>
      <c r="D120" s="33" t="s">
        <v>664</v>
      </c>
      <c r="E120" s="30" t="s">
        <v>260</v>
      </c>
      <c r="F120" s="45">
        <v>1000</v>
      </c>
      <c r="G120" s="45">
        <v>1000</v>
      </c>
      <c r="H120" s="30">
        <v>0</v>
      </c>
      <c r="I120" s="45"/>
      <c r="J120" s="45"/>
    </row>
    <row r="121" spans="1:11" s="35" customFormat="1" ht="45" customHeight="1">
      <c r="A121" s="146">
        <v>17</v>
      </c>
      <c r="B121" s="145" t="s">
        <v>589</v>
      </c>
      <c r="C121" s="146">
        <v>4</v>
      </c>
      <c r="D121" s="33" t="s">
        <v>643</v>
      </c>
      <c r="E121" s="30" t="s">
        <v>642</v>
      </c>
      <c r="F121" s="163" t="s">
        <v>619</v>
      </c>
      <c r="G121" s="163">
        <v>2226.6</v>
      </c>
      <c r="H121" s="163">
        <v>2041.3</v>
      </c>
      <c r="I121" s="163"/>
      <c r="J121" s="163"/>
      <c r="K121" s="35">
        <v>4</v>
      </c>
    </row>
    <row r="122" spans="1:13" ht="15">
      <c r="A122" s="61"/>
      <c r="B122" s="61"/>
      <c r="C122" s="61"/>
      <c r="D122" s="61"/>
      <c r="E122" s="61"/>
      <c r="F122" s="47"/>
      <c r="G122" s="61"/>
      <c r="H122" s="47"/>
      <c r="I122" s="47"/>
      <c r="J122" s="47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47"/>
      <c r="G123" s="36"/>
      <c r="H123" s="47"/>
      <c r="I123" s="47"/>
      <c r="J123" s="47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47"/>
      <c r="G124" s="36"/>
      <c r="H124" s="47"/>
      <c r="I124" s="47"/>
      <c r="J124" s="47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47"/>
      <c r="G125" s="36"/>
      <c r="H125" s="47"/>
      <c r="I125" s="47"/>
      <c r="J125" s="47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47"/>
      <c r="G126" s="36"/>
      <c r="H126" s="47"/>
      <c r="I126" s="47"/>
      <c r="J126" s="47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47"/>
      <c r="G127" s="36"/>
      <c r="H127" s="47"/>
      <c r="I127" s="47"/>
      <c r="J127" s="47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47"/>
      <c r="G128" s="36"/>
      <c r="H128" s="47"/>
      <c r="I128" s="47"/>
      <c r="J128" s="47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47"/>
      <c r="G129" s="36"/>
      <c r="H129" s="47"/>
      <c r="I129" s="47"/>
      <c r="J129" s="47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47"/>
      <c r="G130" s="36"/>
      <c r="H130" s="47"/>
      <c r="I130" s="47"/>
      <c r="J130" s="47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47"/>
      <c r="G131" s="36"/>
      <c r="H131" s="47"/>
      <c r="I131" s="47"/>
      <c r="J131" s="47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47"/>
      <c r="G132" s="36"/>
      <c r="H132" s="47"/>
      <c r="I132" s="47"/>
      <c r="J132" s="47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47"/>
      <c r="G133" s="36"/>
      <c r="H133" s="47"/>
      <c r="I133" s="47"/>
      <c r="J133" s="47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47"/>
      <c r="G134" s="36"/>
      <c r="H134" s="47"/>
      <c r="I134" s="47"/>
      <c r="J134" s="47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47"/>
      <c r="G135" s="36"/>
      <c r="H135" s="47"/>
      <c r="I135" s="47"/>
      <c r="J135" s="47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47"/>
      <c r="G136" s="36"/>
      <c r="H136" s="47"/>
      <c r="I136" s="47"/>
      <c r="J136" s="47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47"/>
      <c r="G137" s="36"/>
      <c r="H137" s="47"/>
      <c r="I137" s="47"/>
      <c r="J137" s="47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47"/>
      <c r="G138" s="36"/>
      <c r="H138" s="47"/>
      <c r="I138" s="47"/>
      <c r="J138" s="47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47"/>
      <c r="G139" s="36"/>
      <c r="H139" s="47"/>
      <c r="I139" s="47"/>
      <c r="J139" s="47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47"/>
      <c r="G140" s="36"/>
      <c r="H140" s="47"/>
      <c r="I140" s="47"/>
      <c r="J140" s="47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47"/>
      <c r="G141" s="36"/>
      <c r="H141" s="47"/>
      <c r="I141" s="47"/>
      <c r="J141" s="47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47"/>
      <c r="G142" s="36"/>
      <c r="H142" s="47"/>
      <c r="I142" s="47"/>
      <c r="J142" s="47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47"/>
      <c r="G143" s="36"/>
      <c r="H143" s="47"/>
      <c r="I143" s="47"/>
      <c r="J143" s="47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47"/>
      <c r="G144" s="36"/>
      <c r="H144" s="47"/>
      <c r="I144" s="47"/>
      <c r="J144" s="47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47"/>
      <c r="G145" s="36"/>
      <c r="H145" s="47"/>
      <c r="I145" s="47"/>
      <c r="J145" s="47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47"/>
      <c r="G146" s="36"/>
      <c r="H146" s="47"/>
      <c r="I146" s="47"/>
      <c r="J146" s="47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47"/>
      <c r="G147" s="36"/>
      <c r="H147" s="47"/>
      <c r="I147" s="47"/>
      <c r="J147" s="47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47"/>
      <c r="G148" s="36"/>
      <c r="H148" s="47"/>
      <c r="I148" s="47"/>
      <c r="J148" s="47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47"/>
      <c r="G149" s="36"/>
      <c r="H149" s="47"/>
      <c r="I149" s="47"/>
      <c r="J149" s="47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47"/>
      <c r="G150" s="36"/>
      <c r="H150" s="47"/>
      <c r="I150" s="47"/>
      <c r="J150" s="47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47"/>
      <c r="G151" s="36"/>
      <c r="H151" s="47"/>
      <c r="I151" s="47"/>
      <c r="J151" s="47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47"/>
      <c r="G152" s="36"/>
      <c r="H152" s="47"/>
      <c r="I152" s="47"/>
      <c r="J152" s="47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47"/>
      <c r="G153" s="36"/>
      <c r="H153" s="47"/>
      <c r="I153" s="47"/>
      <c r="J153" s="47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47"/>
      <c r="G154" s="36"/>
      <c r="H154" s="47"/>
      <c r="I154" s="47"/>
      <c r="J154" s="47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47"/>
      <c r="G155" s="36"/>
      <c r="H155" s="47"/>
      <c r="I155" s="47"/>
      <c r="J155" s="47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47"/>
      <c r="G156" s="36"/>
      <c r="H156" s="47"/>
      <c r="I156" s="47"/>
      <c r="J156" s="47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47"/>
      <c r="G157" s="36"/>
      <c r="H157" s="47"/>
      <c r="I157" s="47"/>
      <c r="J157" s="47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47"/>
      <c r="G158" s="36"/>
      <c r="H158" s="47"/>
      <c r="I158" s="47"/>
      <c r="J158" s="47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47"/>
      <c r="G159" s="36"/>
      <c r="H159" s="47"/>
      <c r="I159" s="47"/>
      <c r="J159" s="47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47"/>
      <c r="G160" s="36"/>
      <c r="H160" s="47"/>
      <c r="I160" s="47"/>
      <c r="J160" s="47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47"/>
      <c r="G161" s="36"/>
      <c r="H161" s="47"/>
      <c r="I161" s="47"/>
      <c r="J161" s="47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47"/>
      <c r="G162" s="36"/>
      <c r="H162" s="47"/>
      <c r="I162" s="47"/>
      <c r="J162" s="47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47"/>
      <c r="G163" s="36"/>
      <c r="H163" s="47"/>
      <c r="I163" s="47"/>
      <c r="J163" s="47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47"/>
      <c r="G164" s="36"/>
      <c r="H164" s="47"/>
      <c r="I164" s="47"/>
      <c r="J164" s="47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47"/>
      <c r="G165" s="36"/>
      <c r="H165" s="47"/>
      <c r="I165" s="47"/>
      <c r="J165" s="47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47"/>
      <c r="G166" s="36"/>
      <c r="H166" s="47"/>
      <c r="I166" s="47"/>
      <c r="J166" s="47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47"/>
      <c r="G167" s="36"/>
      <c r="H167" s="47"/>
      <c r="I167" s="47"/>
      <c r="J167" s="47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47"/>
      <c r="G168" s="36"/>
      <c r="H168" s="47"/>
      <c r="I168" s="47"/>
      <c r="J168" s="47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47"/>
      <c r="G169" s="36"/>
      <c r="H169" s="47"/>
      <c r="I169" s="47"/>
      <c r="J169" s="47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47"/>
      <c r="G170" s="36"/>
      <c r="H170" s="47"/>
      <c r="I170" s="47"/>
      <c r="J170" s="47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47"/>
      <c r="G171" s="36"/>
      <c r="H171" s="47"/>
      <c r="I171" s="47"/>
      <c r="J171" s="47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47"/>
      <c r="G172" s="36"/>
      <c r="H172" s="47"/>
      <c r="I172" s="47"/>
      <c r="J172" s="47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47"/>
      <c r="G173" s="36"/>
      <c r="H173" s="47"/>
      <c r="I173" s="47"/>
      <c r="J173" s="47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47"/>
      <c r="G174" s="36"/>
      <c r="H174" s="47"/>
      <c r="I174" s="47"/>
      <c r="J174" s="47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47"/>
      <c r="G175" s="36"/>
      <c r="H175" s="47"/>
      <c r="I175" s="47"/>
      <c r="J175" s="47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47"/>
      <c r="G176" s="36"/>
      <c r="H176" s="47"/>
      <c r="I176" s="47"/>
      <c r="J176" s="47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47"/>
      <c r="G177" s="36"/>
      <c r="H177" s="47"/>
      <c r="I177" s="47"/>
      <c r="J177" s="47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47"/>
      <c r="G178" s="36"/>
      <c r="H178" s="47"/>
      <c r="I178" s="47"/>
      <c r="J178" s="47"/>
      <c r="K178" s="36"/>
      <c r="L178" s="36"/>
      <c r="M178" s="36"/>
    </row>
    <row r="179" spans="1:10" ht="15">
      <c r="A179" s="36"/>
      <c r="B179" s="36"/>
      <c r="C179" s="36"/>
      <c r="D179" s="36"/>
      <c r="E179" s="36"/>
      <c r="F179" s="47"/>
      <c r="G179" s="36"/>
      <c r="H179" s="47"/>
      <c r="I179" s="47"/>
      <c r="J179" s="47"/>
    </row>
    <row r="180" spans="1:10" ht="15">
      <c r="A180" s="36"/>
      <c r="B180" s="36"/>
      <c r="C180" s="36"/>
      <c r="D180" s="36"/>
      <c r="E180" s="36"/>
      <c r="F180" s="47"/>
      <c r="G180" s="36"/>
      <c r="H180" s="47"/>
      <c r="I180" s="47"/>
      <c r="J180" s="47"/>
    </row>
    <row r="181" spans="1:10" ht="15">
      <c r="A181" s="36"/>
      <c r="B181" s="36"/>
      <c r="C181" s="36"/>
      <c r="D181" s="36"/>
      <c r="E181" s="36"/>
      <c r="F181" s="47"/>
      <c r="G181" s="36"/>
      <c r="H181" s="47"/>
      <c r="I181" s="47"/>
      <c r="J181" s="47"/>
    </row>
    <row r="182" spans="1:10" ht="15">
      <c r="A182" s="36"/>
      <c r="B182" s="36"/>
      <c r="C182" s="36"/>
      <c r="D182" s="36"/>
      <c r="E182" s="36"/>
      <c r="F182" s="47"/>
      <c r="G182" s="36"/>
      <c r="H182" s="47"/>
      <c r="I182" s="47"/>
      <c r="J182" s="47"/>
    </row>
    <row r="183" spans="1:10" ht="15">
      <c r="A183" s="36"/>
      <c r="B183" s="36"/>
      <c r="C183" s="36"/>
      <c r="D183" s="36"/>
      <c r="E183" s="36"/>
      <c r="F183" s="47"/>
      <c r="G183" s="36"/>
      <c r="H183" s="47"/>
      <c r="I183" s="47"/>
      <c r="J183" s="47"/>
    </row>
    <row r="184" spans="1:10" ht="15">
      <c r="A184" s="36"/>
      <c r="B184" s="36"/>
      <c r="C184" s="36"/>
      <c r="D184" s="36"/>
      <c r="E184" s="36"/>
      <c r="F184" s="47"/>
      <c r="G184" s="36"/>
      <c r="H184" s="47"/>
      <c r="I184" s="47"/>
      <c r="J184" s="47"/>
    </row>
    <row r="185" spans="1:10" ht="15">
      <c r="A185" s="36"/>
      <c r="B185" s="36"/>
      <c r="C185" s="36"/>
      <c r="D185" s="36"/>
      <c r="E185" s="36"/>
      <c r="F185" s="47"/>
      <c r="G185" s="36"/>
      <c r="H185" s="47"/>
      <c r="I185" s="47"/>
      <c r="J185" s="47"/>
    </row>
    <row r="186" spans="1:10" ht="15">
      <c r="A186" s="36"/>
      <c r="B186" s="36"/>
      <c r="C186" s="36"/>
      <c r="D186" s="36"/>
      <c r="E186" s="36"/>
      <c r="F186" s="47"/>
      <c r="G186" s="36"/>
      <c r="H186" s="47"/>
      <c r="I186" s="47"/>
      <c r="J186" s="47"/>
    </row>
    <row r="187" spans="1:10" ht="15">
      <c r="A187" s="36"/>
      <c r="B187" s="36"/>
      <c r="C187" s="36"/>
      <c r="D187" s="36"/>
      <c r="E187" s="36"/>
      <c r="F187" s="47"/>
      <c r="G187" s="36"/>
      <c r="H187" s="47"/>
      <c r="I187" s="47"/>
      <c r="J187" s="47"/>
    </row>
    <row r="188" spans="1:10" ht="15">
      <c r="A188" s="36"/>
      <c r="B188" s="36"/>
      <c r="C188" s="36"/>
      <c r="D188" s="36"/>
      <c r="E188" s="36"/>
      <c r="F188" s="47"/>
      <c r="G188" s="36"/>
      <c r="H188" s="47"/>
      <c r="I188" s="47"/>
      <c r="J188" s="47"/>
    </row>
    <row r="189" spans="1:10" ht="15">
      <c r="A189" s="36"/>
      <c r="B189" s="36"/>
      <c r="C189" s="36"/>
      <c r="D189" s="36"/>
      <c r="E189" s="36"/>
      <c r="F189" s="47"/>
      <c r="G189" s="36"/>
      <c r="H189" s="47"/>
      <c r="I189" s="47"/>
      <c r="J189" s="47"/>
    </row>
    <row r="190" spans="1:10" ht="15">
      <c r="A190" s="36"/>
      <c r="B190" s="36"/>
      <c r="C190" s="36"/>
      <c r="D190" s="36"/>
      <c r="E190" s="36"/>
      <c r="F190" s="47"/>
      <c r="G190" s="36"/>
      <c r="H190" s="47"/>
      <c r="I190" s="47"/>
      <c r="J190" s="47"/>
    </row>
    <row r="191" spans="1:10" ht="15">
      <c r="A191" s="36"/>
      <c r="B191" s="36"/>
      <c r="C191" s="36"/>
      <c r="D191" s="36"/>
      <c r="E191" s="36"/>
      <c r="F191" s="47"/>
      <c r="G191" s="36"/>
      <c r="H191" s="47"/>
      <c r="I191" s="47"/>
      <c r="J191" s="47"/>
    </row>
    <row r="192" spans="1:10" ht="15">
      <c r="A192" s="36"/>
      <c r="B192" s="36"/>
      <c r="C192" s="36"/>
      <c r="D192" s="36"/>
      <c r="E192" s="36"/>
      <c r="F192" s="47"/>
      <c r="G192" s="36"/>
      <c r="H192" s="47"/>
      <c r="I192" s="47"/>
      <c r="J192" s="47"/>
    </row>
    <row r="193" spans="1:10" ht="15">
      <c r="A193" s="36"/>
      <c r="B193" s="36"/>
      <c r="C193" s="36"/>
      <c r="D193" s="36"/>
      <c r="E193" s="36"/>
      <c r="F193" s="47"/>
      <c r="G193" s="36"/>
      <c r="H193" s="47"/>
      <c r="I193" s="47"/>
      <c r="J193" s="47"/>
    </row>
    <row r="194" spans="1:10" ht="15">
      <c r="A194" s="36"/>
      <c r="B194" s="36"/>
      <c r="C194" s="36"/>
      <c r="D194" s="36"/>
      <c r="E194" s="36"/>
      <c r="F194" s="47"/>
      <c r="G194" s="36"/>
      <c r="H194" s="47"/>
      <c r="I194" s="47"/>
      <c r="J194" s="47"/>
    </row>
    <row r="195" spans="1:10" ht="15">
      <c r="A195" s="36"/>
      <c r="B195" s="36"/>
      <c r="C195" s="36"/>
      <c r="D195" s="36"/>
      <c r="E195" s="36"/>
      <c r="F195" s="47"/>
      <c r="G195" s="36"/>
      <c r="H195" s="47"/>
      <c r="I195" s="47"/>
      <c r="J195" s="47"/>
    </row>
    <row r="196" spans="1:10" ht="15">
      <c r="A196" s="36"/>
      <c r="B196" s="36"/>
      <c r="C196" s="36"/>
      <c r="D196" s="36"/>
      <c r="E196" s="36"/>
      <c r="F196" s="47"/>
      <c r="G196" s="36"/>
      <c r="H196" s="47"/>
      <c r="I196" s="47"/>
      <c r="J196" s="47"/>
    </row>
    <row r="197" spans="1:10" ht="15">
      <c r="A197" s="36"/>
      <c r="B197" s="36"/>
      <c r="C197" s="36"/>
      <c r="D197" s="36"/>
      <c r="E197" s="36"/>
      <c r="F197" s="47"/>
      <c r="G197" s="36"/>
      <c r="H197" s="47"/>
      <c r="I197" s="47"/>
      <c r="J197" s="47"/>
    </row>
    <row r="198" spans="1:10" ht="15">
      <c r="A198" s="36"/>
      <c r="B198" s="36"/>
      <c r="C198" s="36"/>
      <c r="D198" s="36"/>
      <c r="E198" s="36"/>
      <c r="F198" s="47"/>
      <c r="G198" s="36"/>
      <c r="H198" s="47"/>
      <c r="I198" s="47"/>
      <c r="J198" s="47"/>
    </row>
    <row r="199" spans="1:10" ht="15">
      <c r="A199" s="36"/>
      <c r="B199" s="36"/>
      <c r="C199" s="36"/>
      <c r="D199" s="36"/>
      <c r="E199" s="36"/>
      <c r="F199" s="47"/>
      <c r="G199" s="36"/>
      <c r="H199" s="47"/>
      <c r="I199" s="47"/>
      <c r="J199" s="47"/>
    </row>
    <row r="200" spans="1:10" ht="15">
      <c r="A200" s="36"/>
      <c r="B200" s="36"/>
      <c r="C200" s="36"/>
      <c r="D200" s="36"/>
      <c r="E200" s="36"/>
      <c r="F200" s="47"/>
      <c r="G200" s="36"/>
      <c r="H200" s="47"/>
      <c r="I200" s="47"/>
      <c r="J200" s="47"/>
    </row>
    <row r="201" spans="1:10" ht="15">
      <c r="A201" s="36"/>
      <c r="B201" s="36"/>
      <c r="C201" s="36"/>
      <c r="D201" s="36"/>
      <c r="E201" s="36"/>
      <c r="F201" s="47"/>
      <c r="G201" s="36"/>
      <c r="H201" s="47"/>
      <c r="I201" s="47"/>
      <c r="J201" s="47"/>
    </row>
    <row r="202" spans="1:10" ht="15">
      <c r="A202" s="36"/>
      <c r="B202" s="36"/>
      <c r="C202" s="36"/>
      <c r="D202" s="36"/>
      <c r="E202" s="36"/>
      <c r="F202" s="47"/>
      <c r="G202" s="36"/>
      <c r="H202" s="47"/>
      <c r="I202" s="47"/>
      <c r="J202" s="47"/>
    </row>
    <row r="203" spans="1:10" ht="15">
      <c r="A203" s="36"/>
      <c r="B203" s="36"/>
      <c r="C203" s="36"/>
      <c r="D203" s="36"/>
      <c r="E203" s="36"/>
      <c r="F203" s="47"/>
      <c r="G203" s="36"/>
      <c r="H203" s="47"/>
      <c r="I203" s="47"/>
      <c r="J203" s="47"/>
    </row>
    <row r="204" spans="1:10" ht="15">
      <c r="A204" s="36"/>
      <c r="B204" s="36"/>
      <c r="C204" s="36"/>
      <c r="D204" s="36"/>
      <c r="E204" s="36"/>
      <c r="F204" s="47"/>
      <c r="G204" s="36"/>
      <c r="H204" s="47"/>
      <c r="I204" s="47"/>
      <c r="J204" s="47"/>
    </row>
    <row r="205" spans="1:10" ht="15">
      <c r="A205" s="36"/>
      <c r="B205" s="36"/>
      <c r="C205" s="36"/>
      <c r="D205" s="36"/>
      <c r="E205" s="36"/>
      <c r="F205" s="47"/>
      <c r="G205" s="36"/>
      <c r="H205" s="47"/>
      <c r="I205" s="47"/>
      <c r="J205" s="47"/>
    </row>
    <row r="206" spans="1:10" ht="15">
      <c r="A206" s="36"/>
      <c r="B206" s="36"/>
      <c r="C206" s="36"/>
      <c r="D206" s="36"/>
      <c r="E206" s="36"/>
      <c r="F206" s="47"/>
      <c r="G206" s="36"/>
      <c r="H206" s="47"/>
      <c r="I206" s="47"/>
      <c r="J206" s="47"/>
    </row>
    <row r="207" spans="1:10" ht="15">
      <c r="A207" s="36"/>
      <c r="B207" s="36"/>
      <c r="C207" s="36"/>
      <c r="D207" s="36"/>
      <c r="E207" s="36"/>
      <c r="F207" s="47"/>
      <c r="G207" s="36"/>
      <c r="H207" s="47"/>
      <c r="I207" s="47"/>
      <c r="J207" s="47"/>
    </row>
    <row r="208" spans="1:10" ht="15">
      <c r="A208" s="36"/>
      <c r="B208" s="36"/>
      <c r="C208" s="36"/>
      <c r="D208" s="36"/>
      <c r="E208" s="36"/>
      <c r="F208" s="47"/>
      <c r="G208" s="36"/>
      <c r="H208" s="47"/>
      <c r="I208" s="47"/>
      <c r="J208" s="47"/>
    </row>
    <row r="209" spans="1:10" ht="15">
      <c r="A209" s="36"/>
      <c r="B209" s="36"/>
      <c r="C209" s="36"/>
      <c r="D209" s="36"/>
      <c r="E209" s="36"/>
      <c r="F209" s="47"/>
      <c r="G209" s="36"/>
      <c r="H209" s="47"/>
      <c r="I209" s="47"/>
      <c r="J209" s="47"/>
    </row>
  </sheetData>
  <sheetProtection/>
  <mergeCells count="32">
    <mergeCell ref="C9:C11"/>
    <mergeCell ref="D9:D11"/>
    <mergeCell ref="A98:J98"/>
    <mergeCell ref="A94:J94"/>
    <mergeCell ref="G1:J1"/>
    <mergeCell ref="G2:J2"/>
    <mergeCell ref="D43:J43"/>
    <mergeCell ref="D49:J49"/>
    <mergeCell ref="A4:J4"/>
    <mergeCell ref="A7:D7"/>
    <mergeCell ref="E7:J7"/>
    <mergeCell ref="A9:B10"/>
    <mergeCell ref="G10:H10"/>
    <mergeCell ref="J14:J17"/>
    <mergeCell ref="D117:J117"/>
    <mergeCell ref="D64:J64"/>
    <mergeCell ref="D71:J71"/>
    <mergeCell ref="D77:J77"/>
    <mergeCell ref="D79:J79"/>
    <mergeCell ref="D85:J85"/>
    <mergeCell ref="D88:J88"/>
    <mergeCell ref="D103:J103"/>
    <mergeCell ref="E6:J6"/>
    <mergeCell ref="J9:J11"/>
    <mergeCell ref="F10:F11"/>
    <mergeCell ref="I10:I11"/>
    <mergeCell ref="D90:J90"/>
    <mergeCell ref="D12:J12"/>
    <mergeCell ref="D23:J23"/>
    <mergeCell ref="D34:J34"/>
    <mergeCell ref="D38:J38"/>
    <mergeCell ref="E9:E11"/>
  </mergeCells>
  <printOptions/>
  <pageMargins left="0.5905511811023623" right="0.5905511811023623" top="0.7086614173228347" bottom="0.7086614173228347" header="0.31496062992125984" footer="0.31496062992125984"/>
  <pageSetup fitToHeight="0" horizontalDpi="600" verticalDpi="600" orientation="landscape" paperSize="9" scale="75" r:id="rId1"/>
  <headerFooter differentFirst="1">
    <oddHeader>&amp;C&amp;P</oddHeader>
  </headerFooter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2012-12-19T16:01:25Z</cp:lastPrinted>
  <dcterms:created xsi:type="dcterms:W3CDTF">2006-09-16T00:00:00Z</dcterms:created>
  <dcterms:modified xsi:type="dcterms:W3CDTF">2017-08-04T09:25:21Z</dcterms:modified>
  <cp:category/>
  <cp:version/>
  <cp:contentType/>
  <cp:contentStatus/>
</cp:coreProperties>
</file>